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RoffeyA1\OneDrive\COVID-19\2021-2022 School Year Planning\School Ventilation Report\"/>
    </mc:Choice>
  </mc:AlternateContent>
  <xr:revisionPtr revIDLastSave="0" documentId="8_{AB2F5330-C159-4FCA-A265-9039636235B1}" xr6:coauthVersionLast="36" xr6:coauthVersionMax="36" xr10:uidLastSave="{00000000-0000-0000-0000-000000000000}"/>
  <bookViews>
    <workbookView xWindow="0" yWindow="0" windowWidth="22500" windowHeight="10185" tabRatio="801" activeTab="2" xr2:uid="{4E001882-94D2-4561-8C24-2FC025358A5D}"/>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Funding Tables" sheetId="8" state="hidden" r:id="rId6"/>
  </sheets>
  <definedNames>
    <definedName name="_xlnm._FilterDatabase" localSheetId="4" hidden="1">'5. School Level Worksheet'!$K$6:$N$52</definedName>
    <definedName name="School_Name">Table1[Name of School Facility]</definedName>
    <definedName name="Ventilation">HVAC_Type[HVAC System Type]</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7" l="1"/>
  <c r="K19" i="2" l="1"/>
  <c r="L19" i="2"/>
  <c r="F18" i="2"/>
  <c r="E18" i="2"/>
  <c r="C18" i="2" s="1"/>
  <c r="D7" i="4" l="1"/>
  <c r="C26" i="2" l="1"/>
  <c r="C23" i="2"/>
  <c r="F16" i="4" l="1"/>
  <c r="I16" i="4"/>
  <c r="I15" i="4"/>
  <c r="E15" i="4" s="1"/>
  <c r="I14" i="4"/>
  <c r="E14" i="4" s="1"/>
  <c r="I13" i="4"/>
  <c r="E13" i="4" s="1"/>
  <c r="I12" i="4"/>
  <c r="E12" i="4" s="1"/>
  <c r="I11" i="4"/>
  <c r="E11" i="4" s="1"/>
  <c r="I10" i="4"/>
  <c r="E10" i="4" s="1"/>
  <c r="V4" i="8" l="1"/>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M19" i="2" s="1"/>
  <c r="C19" i="2" s="1"/>
  <c r="V53" i="8"/>
  <c r="V54" i="8"/>
  <c r="V55" i="8"/>
  <c r="V56" i="8"/>
  <c r="V57" i="8"/>
  <c r="V58" i="8"/>
  <c r="V59" i="8"/>
  <c r="V60" i="8"/>
  <c r="V61" i="8"/>
  <c r="V62" i="8"/>
  <c r="V63" i="8"/>
  <c r="V64" i="8"/>
  <c r="V65" i="8"/>
  <c r="V66" i="8"/>
  <c r="V67" i="8"/>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1" i="4" l="1"/>
  <c r="F13" i="4"/>
  <c r="F10" i="4"/>
  <c r="F15" i="4"/>
  <c r="F14" i="4"/>
  <c r="F12" i="4"/>
</calcChain>
</file>

<file path=xl/sharedStrings.xml><?xml version="1.0" encoding="utf-8"?>
<sst xmlns="http://schemas.openxmlformats.org/spreadsheetml/2006/main" count="714" uniqueCount="280">
  <si>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</si>
  <si>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School boards are optimizing air quality in schools through improved ventilation and filtration. 
Implemented measures are dependent on the type of ventilation and feasibility within the context of school facilities and related building systems.
This is a key element in the multiple protective strategies being employed to reduce the risk of COVID-19 transmission and support healthier and safe learning environments for students and staff.</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</si>
  <si>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</si>
  <si>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</si>
  <si>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School Name</t>
  </si>
  <si>
    <t>Msgr. Philip Coffey C.S.</t>
  </si>
  <si>
    <t>Ventilation System</t>
  </si>
  <si>
    <t xml:space="preserve">School Ventilation and Filtration Measures* </t>
  </si>
  <si>
    <t xml:space="preserve">Ventilation assessed </t>
  </si>
  <si>
    <t>Running ventilation systems longer</t>
  </si>
  <si>
    <t>Higher grade filters installed</t>
  </si>
  <si>
    <t>Increased frequency of filter changes</t>
  </si>
  <si>
    <t>Increased fresh air intake (windows and/or mechanical ventilation systems)</t>
  </si>
  <si>
    <t xml:space="preserve">Standalone HEPA** filter units deployed in portables, as needed </t>
  </si>
  <si>
    <t>Standalone HEPA filter units in place</t>
  </si>
  <si>
    <t>*Some measures may not be feasible within the context of a school facility/site and related building systems.</t>
  </si>
  <si>
    <t>**High-Efficiency Particulate Air (HEPA)</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</si>
  <si>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</si>
  <si>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Question</t>
  </si>
  <si>
    <t>Input Response:</t>
  </si>
  <si>
    <t>Legend</t>
  </si>
  <si>
    <t>TAB 1: Board Ventilation Strategy</t>
  </si>
  <si>
    <t>Calculated field</t>
  </si>
  <si>
    <t>Data entry field</t>
  </si>
  <si>
    <t xml:space="preserve"> Select Board Name</t>
  </si>
  <si>
    <t>Durham Catholic DSB</t>
  </si>
  <si>
    <t>&lt;- Select</t>
  </si>
  <si>
    <t>Identify your board strategy (in four bullets)</t>
  </si>
  <si>
    <t xml:space="preserve">We are using Merv-13 graded filters on the mechanical systems and increasing the frequency of filter changes. </t>
  </si>
  <si>
    <t>&lt;- Enter here</t>
  </si>
  <si>
    <t>We are maximizing air flow and increasing fresh air flow rates</t>
  </si>
  <si>
    <t>We are operating ventilation systems 2 hours before and after school occupancy</t>
  </si>
  <si>
    <t>We are putting HEPA filtration units in all elementary classrooms. And we are aiming to add them to all secondary classrooms by the end of September.</t>
  </si>
  <si>
    <t>TAB 2: Board Level Investments</t>
  </si>
  <si>
    <t>Investments and Projects</t>
  </si>
  <si>
    <t>Funding Sources (Please Complete Expenditure Details)</t>
  </si>
  <si>
    <t>2020-21</t>
  </si>
  <si>
    <t>2021-22</t>
  </si>
  <si>
    <t>Calculated fields (3.1, 3.2, 3.5 and 3.8)</t>
  </si>
  <si>
    <t>$50M-Ventilation</t>
  </si>
  <si>
    <t>ICIP-CVRIS (Spent)</t>
  </si>
  <si>
    <t>SRA 
(Spent on Ventilation)</t>
  </si>
  <si>
    <t>SCI 
(Spent on Ventilation)</t>
  </si>
  <si>
    <t>Other Board Funding (Spent on Ventilation)</t>
  </si>
  <si>
    <t>$29.4M for filters and utilities</t>
  </si>
  <si>
    <t>HEPA Funding</t>
  </si>
  <si>
    <t>Hepa Funding (Approx. $ value for HEPA units provided)</t>
  </si>
  <si>
    <t>Ventilation Funding Allocated in 2020-21</t>
  </si>
  <si>
    <t>Ventilation Funding Allocated in 2021-22</t>
  </si>
  <si>
    <t>ENTER</t>
  </si>
  <si>
    <t>Ventilation Projects Completed (2020-21)</t>
  </si>
  <si>
    <t>Number of Schools Receiving an Investment (2020-21)</t>
  </si>
  <si>
    <t>% of Schools Open and Operating Receiving an Investment (2020-21)</t>
  </si>
  <si>
    <t>&lt;- Calculated</t>
  </si>
  <si>
    <t>Ventilation Projects to be Completed (2021-22)</t>
  </si>
  <si>
    <t>Number of Schools Receiving an Investment (2021-22)</t>
  </si>
  <si>
    <t>% of Schools Open and Operating Receiving an Investment (2021-22)</t>
  </si>
  <si>
    <t xml:space="preserve">Standalone HEPA Filter Units Deployed          </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</si>
  <si>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</si>
  <si>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These are drop down options →</t>
  </si>
  <si>
    <t>Mechanical Ventilation, 
Partial Mechanical Ventilation,
Non-Mechanical Ventilation (Natural Ventilation / Exhaust Only)</t>
  </si>
  <si>
    <t>Yes/No/NA</t>
  </si>
  <si>
    <t>Numbers #</t>
  </si>
  <si>
    <t>Enter School Details</t>
  </si>
  <si>
    <t>Identify Ventilation Measures</t>
  </si>
  <si>
    <t>Name of School Facility</t>
  </si>
  <si>
    <t>Building ID</t>
  </si>
  <si>
    <t>Type of School Facility Ventilation</t>
  </si>
  <si>
    <t xml:space="preserve">HEPA units deployed in portables, as needed </t>
  </si>
  <si>
    <t>Board ID</t>
  </si>
  <si>
    <t>All Saints C.S.S.</t>
  </si>
  <si>
    <t>10321-1</t>
  </si>
  <si>
    <t>Mechanical Ventilation</t>
  </si>
  <si>
    <t>Yes</t>
  </si>
  <si>
    <t>NA</t>
  </si>
  <si>
    <t>Archbishop Denis O'Connor C.H.S</t>
  </si>
  <si>
    <t>9655-1</t>
  </si>
  <si>
    <t>Durham Continuing Education Centre Ajax</t>
  </si>
  <si>
    <t>12325-1</t>
  </si>
  <si>
    <t>No</t>
  </si>
  <si>
    <t>Father Fenelon C.S. (Replacement)</t>
  </si>
  <si>
    <t>9668-2</t>
  </si>
  <si>
    <t>Father Leo J. Austin C.S.S.</t>
  </si>
  <si>
    <t>9658-2</t>
  </si>
  <si>
    <t>Good Shepherd C.S.</t>
  </si>
  <si>
    <t>10128-1</t>
  </si>
  <si>
    <t>Holy Family C.S.</t>
  </si>
  <si>
    <t>9660-1</t>
  </si>
  <si>
    <t>Monsignor Paul Dwyer C.H.S.</t>
  </si>
  <si>
    <t>9665-1</t>
  </si>
  <si>
    <t>Msgr. J. Pereyma C.S.S.</t>
  </si>
  <si>
    <t>9664-1</t>
  </si>
  <si>
    <t>9666-1</t>
  </si>
  <si>
    <t>Non-Mechanical Ventilation (Natural Ventilation / Exhaust Only)</t>
  </si>
  <si>
    <t>Notre Dame C.S.S</t>
  </si>
  <si>
    <t>10322-1</t>
  </si>
  <si>
    <t>Sir Albert Love C.S.</t>
  </si>
  <si>
    <t>9669-1</t>
  </si>
  <si>
    <t>St. Andre' Bessette C.S.</t>
  </si>
  <si>
    <t>11258-1</t>
  </si>
  <si>
    <t>St. Anne Catholic School</t>
  </si>
  <si>
    <t>19602-1</t>
  </si>
  <si>
    <t>St. Bernadette C.S.</t>
  </si>
  <si>
    <t>9670-1</t>
  </si>
  <si>
    <t>St. Bernard C.S.</t>
  </si>
  <si>
    <t>9658-1</t>
  </si>
  <si>
    <t>St. Bridget C.S.</t>
  </si>
  <si>
    <t>11169-1</t>
  </si>
  <si>
    <t>St. Catherine of Siena C.S.</t>
  </si>
  <si>
    <t>9672-1</t>
  </si>
  <si>
    <t>St. Christopher C.S.</t>
  </si>
  <si>
    <t>9673-1</t>
  </si>
  <si>
    <t>Partial Mechanical Ventilation</t>
  </si>
  <si>
    <t>St. Elizabeth Seton C.S.</t>
  </si>
  <si>
    <t>9674-1</t>
  </si>
  <si>
    <t>St. Francis de Sales C.S.</t>
  </si>
  <si>
    <t>9675-1</t>
  </si>
  <si>
    <t>St. Hedwig C.S.</t>
  </si>
  <si>
    <t>9678-1</t>
  </si>
  <si>
    <t>St. Isaac Jogues C.S.</t>
  </si>
  <si>
    <t>9679-1</t>
  </si>
  <si>
    <t>St. James C.S.</t>
  </si>
  <si>
    <t>9680-1</t>
  </si>
  <si>
    <t>St. John Bosco C.S.</t>
  </si>
  <si>
    <t>10129-1</t>
  </si>
  <si>
    <t>St. John Paul II C.S.</t>
  </si>
  <si>
    <t>19068-1</t>
  </si>
  <si>
    <t>St. John the Evangelist C.S.</t>
  </si>
  <si>
    <t>9681-1</t>
  </si>
  <si>
    <t>St. John XXIII C.S.</t>
  </si>
  <si>
    <t>9663-1</t>
  </si>
  <si>
    <t>St. Joseph C.S.</t>
  </si>
  <si>
    <t>11259-1</t>
  </si>
  <si>
    <t>St. Joseph C.S. (Uxbridge)</t>
  </si>
  <si>
    <t>9682-1</t>
  </si>
  <si>
    <t>St. Josephine Bakhita C.S.</t>
  </si>
  <si>
    <t>18073-1</t>
  </si>
  <si>
    <t>St. Jude C.S.</t>
  </si>
  <si>
    <t>9684-1</t>
  </si>
  <si>
    <t>St. Kateri Tekakwitha C.S.</t>
  </si>
  <si>
    <t>19265-1</t>
  </si>
  <si>
    <t>St. Leo C.S.</t>
  </si>
  <si>
    <t>10130-1</t>
  </si>
  <si>
    <t>St. Luke the Evangelist C.S.</t>
  </si>
  <si>
    <t>10320-1</t>
  </si>
  <si>
    <t>9687-1</t>
  </si>
  <si>
    <t>9687-2</t>
  </si>
  <si>
    <t>St. Mark the Evangelist C.S.</t>
  </si>
  <si>
    <t>9688-1</t>
  </si>
  <si>
    <t>St. Mary C.S.S.</t>
  </si>
  <si>
    <t>9689-1</t>
  </si>
  <si>
    <t>St. Matthew The Evangelist  C.S.</t>
  </si>
  <si>
    <t>9690-1</t>
  </si>
  <si>
    <t>St. Monica C.S.</t>
  </si>
  <si>
    <t>9692-1</t>
  </si>
  <si>
    <t>St. Patrick C.S.</t>
  </si>
  <si>
    <t>9693-1</t>
  </si>
  <si>
    <t>St. Paul C.S.</t>
  </si>
  <si>
    <t>9694-1</t>
  </si>
  <si>
    <t>St. Teresa of Calcutta C.S.</t>
  </si>
  <si>
    <t>10318-1</t>
  </si>
  <si>
    <t>St. Theresa C.S.</t>
  </si>
  <si>
    <t>9695-1</t>
  </si>
  <si>
    <t>St. Thomas Aquinas C.S.</t>
  </si>
  <si>
    <t>9696-1</t>
  </si>
  <si>
    <t>St. Wilfrid C.S.</t>
  </si>
  <si>
    <t>9697-1</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</si>
  <si>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</si>
  <si>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DropDownList</t>
  </si>
  <si>
    <t>Summer 2021</t>
  </si>
  <si>
    <t>21-22 SY</t>
  </si>
  <si>
    <t>X1000</t>
  </si>
  <si>
    <t>Index</t>
  </si>
  <si>
    <t>DSBNo</t>
  </si>
  <si>
    <t>DSB Name</t>
  </si>
  <si>
    <t>HVAC</t>
  </si>
  <si>
    <t>Windows</t>
  </si>
  <si>
    <t>Total $</t>
  </si>
  <si>
    <t>Ventilation Funding</t>
  </si>
  <si>
    <t>Windows Funding</t>
  </si>
  <si>
    <t>Ventilation</t>
  </si>
  <si>
    <t>SRA</t>
  </si>
  <si>
    <t>Project Count</t>
  </si>
  <si>
    <t>HEPA Units</t>
  </si>
  <si>
    <t>Facilities with No Mechanical Ventilation</t>
  </si>
  <si>
    <t>Aug 2020 $50M</t>
  </si>
  <si>
    <t>Feb 2021 $50M</t>
  </si>
  <si>
    <t>$29.4M for Filters</t>
  </si>
  <si>
    <t>Funding for HEPA units</t>
  </si>
  <si>
    <t>HEPA units</t>
  </si>
  <si>
    <t>HVAC System Type</t>
  </si>
  <si>
    <t>DSB Ontario North East</t>
  </si>
  <si>
    <t>Algoma DSB</t>
  </si>
  <si>
    <t>Rainbow DSB</t>
  </si>
  <si>
    <t>Near North DSB</t>
  </si>
  <si>
    <t>5A</t>
  </si>
  <si>
    <t>Keewatin-Patricia DSB</t>
  </si>
  <si>
    <t>5B</t>
  </si>
  <si>
    <t>Rainy River DSB</t>
  </si>
  <si>
    <t>6A</t>
  </si>
  <si>
    <t>Lakehead DSB</t>
  </si>
  <si>
    <t>6B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</si>
  <si>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</si>
  <si>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</si>
  <si>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</si>
  <si>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</si>
  <si>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</si>
  <si>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</si>
  <si>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</si>
  <si>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</si>
  <si>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</si>
  <si>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</si>
  <si>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</si>
  <si>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</si>
  <si>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</si>
  <si>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</si>
  <si>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</si>
  <si>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</si>
  <si>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</si>
  <si>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</si>
  <si>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</si>
  <si>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</si>
  <si>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</si>
  <si>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</si>
  <si>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</si>
  <si>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</si>
  <si>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30A</t>
  </si>
  <si>
    <t>Northeastern Catholic DSB</t>
  </si>
  <si>
    <t>30B</t>
  </si>
  <si>
    <t>Nipissing-Parry Sound Catholic DSB</t>
  </si>
  <si>
    <t>Huron-Superior Catholic DSB</t>
  </si>
  <si>
    <t>Sudbury Catholic DSB</t>
  </si>
  <si>
    <t>33A</t>
  </si>
  <si>
    <t>Northwest Catholic DSB</t>
  </si>
  <si>
    <t>33B</t>
  </si>
  <si>
    <t>Kenora Catholic DSB</t>
  </si>
  <si>
    <t>34A</t>
  </si>
  <si>
    <t>Thunder Bay Catholic DSB</t>
  </si>
  <si>
    <t>34B</t>
  </si>
  <si>
    <t>Superior North Catholic DSB</t>
  </si>
  <si>
    <t>Bruce-Grey Catholic DSB</t>
  </si>
  <si>
    <t>Huron Perth Catholic DSB</t>
  </si>
  <si>
    <t>Windsor-Essex Catholic DSB</t>
  </si>
  <si>
    <t>London District Catholic School Board</t>
  </si>
  <si>
    <t>St. Clair Catholic DSB</t>
  </si>
  <si>
    <t>Toronto Catholic DSB</t>
  </si>
  <si>
    <t>Peterborough V N C Catholic DSB</t>
  </si>
  <si>
    <t>York Catholic DSB</t>
  </si>
  <si>
    <t>Dufferin-Peel Catholic DSB</t>
  </si>
  <si>
    <t>Simcoe Muskoka Catholic DSB</t>
  </si>
  <si>
    <t>Halton Catholic DSB</t>
  </si>
  <si>
    <t>Hamilton-Wentworth Catholic DSB</t>
  </si>
  <si>
    <t>Wellington Catholic DSB</t>
  </si>
  <si>
    <t>Waterloo Catholic DSB</t>
  </si>
  <si>
    <t>Niagara Catholic DSB</t>
  </si>
  <si>
    <t>Brant Haldimand Norfolk Catholic DSB</t>
  </si>
  <si>
    <t>Catholic DSB of Eastern Ontario</t>
  </si>
  <si>
    <t>Ottawa Catholic DSB</t>
  </si>
  <si>
    <t>Renfrew County Catholic DSB</t>
  </si>
  <si>
    <t>Algonquin and Lakeshore Catholic DSB</t>
  </si>
  <si>
    <t>CSD du Nord-Est de l'Ontario</t>
  </si>
  <si>
    <t>CSD du Grand Nord de l'Ontario</t>
  </si>
  <si>
    <t>CS Viamonde</t>
  </si>
  <si>
    <t>CÉP de l'Est de l'Ontario</t>
  </si>
  <si>
    <t>60A</t>
  </si>
  <si>
    <t>CSD catholique des Grandes Rivières</t>
  </si>
  <si>
    <t>60B</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</si>
  <si>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</si>
  <si>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</si>
  <si>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</si>
  <si>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</si>
  <si>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</si>
  <si>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</si>
  <si>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</si>
  <si>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James Bay Lowlands SSB</t>
  </si>
  <si>
    <t>Moose Factory Island DSAB</t>
  </si>
  <si>
    <t>Moosonee DSAB</t>
  </si>
  <si>
    <t>Protestant SSB</t>
  </si>
  <si>
    <t>St. Marguerite D'Youville CS - Replacement</t>
  </si>
  <si>
    <t>St. Marguerite D'Youville C.S. - old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</si>
</sst>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quot;$&quot;#,##0.00;[Red]\-&quot;$&quot;#,##0.00"/>
    <numFmt numFmtId="166" formatCode="_-* #,##0.00_-;\-* #,##0.00_-;_-* &quot;-&quot;??_-;_-@_-"/>
    <numFmt numFmtId="167" formatCode="&quot;$&quot;#,##0.0&quot;M&quot;"/>
    <numFmt numFmtId="168" formatCode="_-* #,##0_-;\-* #,##0_-;_-* &quot;-&quot;??_-;_-@_-"/>
  </numFmts>
  <fonts count="26"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1"/>
      <color rgb="FFC0000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theme="1" tint="0.3499862666707357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166" fontId="12" fillId="0" borderId="0" applyFont="0" applyFill="0" applyBorder="0" applyAlignment="0" applyProtection="0"/>
    <xf numFmtId="9" fontId="12" fillId="0" borderId="0" applyFont="0" applyFill="0" applyBorder="0" applyAlignment="0" applyProtection="0"/>
  </cellStyleXfs>
  <cellXfs count="131">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6" fillId="0" borderId="0" xfId="0" applyFont="1"/>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horizontal="left" vertical="center"/>
    </xf>
    <xf numFmtId="0" fontId="0" fillId="0" borderId="0" xfId="0" applyAlignment="1">
      <alignment horizontal="left"/>
    </xf>
    <xf numFmtId="0" fontId="10" fillId="7" borderId="6" xfId="1" applyAlignment="1">
      <alignment horizontal="lef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0" fillId="9" borderId="0" xfId="0" applyFill="1"/>
    <xf numFmtId="1" fontId="10" fillId="7" borderId="6" xfId="1" applyNumberFormat="1"/>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0" xfId="0" applyFont="1" applyFill="1" applyAlignment="1">
      <alignment horizontal="center" vertical="center"/>
    </xf>
    <xf numFmtId="0" fontId="11" fillId="12" borderId="0" xfId="0" applyFont="1" applyFill="1" applyAlignment="1">
      <alignment horizontal="center"/>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11" fillId="11" borderId="11"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11" fillId="11" borderId="13" xfId="0" applyFont="1" applyFill="1" applyBorder="1" applyAlignment="1">
      <alignment horizontal="left" vertical="center" wrapText="1"/>
    </xf>
    <xf numFmtId="0" fontId="11" fillId="11" borderId="14"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0" fillId="0" borderId="2" xfId="0" applyBorder="1"/>
    <xf numFmtId="0" fontId="6" fillId="0" borderId="2" xfId="0" applyFont="1" applyBorder="1" applyAlignment="1">
      <alignment horizontal="left" vertical="center"/>
    </xf>
    <xf numFmtId="0" fontId="6" fillId="0" borderId="2" xfId="0" applyFont="1" applyBorder="1" applyAlignment="1">
      <alignment horizontal="center" vertical="center"/>
    </xf>
    <xf numFmtId="0" fontId="0" fillId="14" borderId="0" xfId="0" applyFill="1" applyBorder="1"/>
    <xf numFmtId="0" fontId="0" fillId="14" borderId="22" xfId="0" applyFill="1" applyBorder="1"/>
    <xf numFmtId="0" fontId="0" fillId="14" borderId="23" xfId="0" applyFill="1" applyBorder="1"/>
    <xf numFmtId="0" fontId="0" fillId="14" borderId="24" xfId="0" applyFill="1" applyBorder="1"/>
    <xf numFmtId="0" fontId="14" fillId="0" borderId="0" xfId="0" applyFont="1" applyAlignment="1">
      <alignment horizontal="center"/>
    </xf>
    <xf numFmtId="0" fontId="0" fillId="14" borderId="28" xfId="0" applyFill="1" applyBorder="1"/>
    <xf numFmtId="0" fontId="0" fillId="14" borderId="30" xfId="0" applyFill="1" applyBorder="1"/>
    <xf numFmtId="0" fontId="0" fillId="9" borderId="19" xfId="0" applyFill="1" applyBorder="1" applyAlignment="1">
      <alignment horizontal="center" vertical="center" wrapText="1"/>
    </xf>
    <xf numFmtId="164" fontId="0" fillId="9" borderId="2" xfId="0" applyNumberFormat="1" applyFill="1" applyBorder="1" applyAlignment="1">
      <alignment horizontal="center" vertical="center" wrapText="1"/>
    </xf>
    <xf numFmtId="165" fontId="0" fillId="9" borderId="15" xfId="0" applyNumberFormat="1" applyFill="1" applyBorder="1" applyAlignment="1">
      <alignment horizontal="center" vertical="center"/>
    </xf>
    <xf numFmtId="0" fontId="0" fillId="0" borderId="0" xfId="0" applyFont="1" applyAlignment="1">
      <alignment horizontal="center" vertical="center"/>
    </xf>
    <xf numFmtId="0" fontId="14" fillId="0" borderId="0" xfId="0" applyFont="1" applyAlignment="1">
      <alignment horizontal="center" vertical="center"/>
    </xf>
    <xf numFmtId="167" fontId="13" fillId="8" borderId="6" xfId="2" applyNumberFormat="1" applyAlignment="1">
      <alignment vertical="center"/>
    </xf>
    <xf numFmtId="0" fontId="6" fillId="0" borderId="0" xfId="0" applyFont="1" applyAlignment="1">
      <alignment vertical="top"/>
    </xf>
    <xf numFmtId="165" fontId="0" fillId="9" borderId="27" xfId="0" applyNumberFormat="1" applyFill="1" applyBorder="1" applyAlignment="1">
      <alignment vertical="center"/>
    </xf>
    <xf numFmtId="0" fontId="15" fillId="0" borderId="0" xfId="0" applyFont="1" applyAlignment="1">
      <alignment horizontal="center" vertical="center"/>
    </xf>
    <xf numFmtId="0" fontId="1" fillId="0" borderId="0" xfId="0" applyFont="1"/>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vertical="center"/>
    </xf>
    <xf numFmtId="0" fontId="18" fillId="0" borderId="0" xfId="0" applyFont="1" applyAlignment="1">
      <alignment vertical="center" shrinkToFit="1"/>
    </xf>
    <xf numFmtId="0" fontId="19" fillId="12" borderId="0" xfId="0" applyFont="1" applyFill="1" applyAlignment="1">
      <alignment vertical="center" shrinkToFit="1"/>
    </xf>
    <xf numFmtId="0" fontId="18" fillId="3" borderId="0" xfId="0" applyFont="1" applyFill="1" applyAlignment="1">
      <alignment vertical="center" shrinkToFit="1"/>
    </xf>
    <xf numFmtId="0" fontId="11" fillId="11" borderId="14" xfId="0" applyFont="1" applyFill="1" applyBorder="1" applyAlignment="1">
      <alignment horizontal="center" vertical="center" wrapText="1"/>
    </xf>
    <xf numFmtId="0" fontId="0" fillId="0" borderId="0" xfId="0" applyAlignment="1">
      <alignment vertical="center" wrapText="1"/>
    </xf>
    <xf numFmtId="168" fontId="0" fillId="0" borderId="0" xfId="4" applyNumberFormat="1" applyFont="1" applyAlignment="1">
      <alignment vertical="center" wrapText="1"/>
    </xf>
    <xf numFmtId="165" fontId="0" fillId="9" borderId="15" xfId="0" applyNumberFormat="1" applyFill="1" applyBorder="1" applyAlignment="1">
      <alignment horizontal="center" vertical="center" wrapText="1"/>
    </xf>
    <xf numFmtId="2" fontId="0" fillId="15" borderId="0" xfId="0" applyNumberFormat="1" applyFill="1"/>
    <xf numFmtId="0" fontId="0" fillId="15" borderId="0" xfId="0" applyFill="1"/>
    <xf numFmtId="3" fontId="0" fillId="15" borderId="0" xfId="0" applyNumberFormat="1" applyFill="1"/>
    <xf numFmtId="0" fontId="1" fillId="3" borderId="31" xfId="0" applyFont="1" applyFill="1" applyBorder="1" applyAlignment="1">
      <alignment horizontal="center" vertical="center"/>
    </xf>
    <xf numFmtId="0" fontId="21" fillId="0" borderId="0" xfId="0" applyFont="1"/>
    <xf numFmtId="0" fontId="10" fillId="7" borderId="6" xfId="1" applyNumberFormat="1" applyAlignment="1">
      <alignment horizontal="left" vertical="top" wrapText="1"/>
    </xf>
    <xf numFmtId="0" fontId="9" fillId="3" borderId="3" xfId="0" applyFont="1" applyFill="1" applyBorder="1" applyAlignment="1">
      <alignment horizontal="left" vertical="center"/>
    </xf>
    <xf numFmtId="0" fontId="10" fillId="7" borderId="32" xfId="1" applyBorder="1"/>
    <xf numFmtId="0" fontId="0" fillId="16" borderId="0" xfId="0" applyFill="1"/>
    <xf numFmtId="0" fontId="0" fillId="17" borderId="0" xfId="0" applyFill="1"/>
    <xf numFmtId="9" fontId="10" fillId="15" borderId="6" xfId="5" applyNumberFormat="1" applyFont="1" applyFill="1" applyBorder="1"/>
    <xf numFmtId="0" fontId="11" fillId="11" borderId="0" xfId="0" applyFont="1" applyFill="1" applyAlignment="1">
      <alignment horizontal="left" vertical="center" wrapText="1"/>
    </xf>
    <xf numFmtId="0" fontId="23" fillId="3" borderId="0" xfId="0" applyFont="1" applyFill="1"/>
    <xf numFmtId="0" fontId="24"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168" fontId="13" fillId="8" borderId="21" xfId="4" applyNumberFormat="1" applyFont="1" applyFill="1" applyBorder="1" applyAlignment="1">
      <alignment horizontal="center" vertical="center"/>
    </xf>
    <xf numFmtId="3" fontId="10" fillId="7" borderId="6" xfId="1" applyNumberFormat="1" applyBorder="1" applyAlignment="1">
      <alignment horizontal="center" vertical="center"/>
    </xf>
    <xf numFmtId="168" fontId="13" fillId="8" borderId="33" xfId="4" applyNumberFormat="1" applyFont="1" applyFill="1" applyBorder="1" applyAlignment="1">
      <alignment horizontal="center" vertical="center"/>
    </xf>
    <xf numFmtId="0" fontId="6" fillId="10" borderId="0" xfId="0" applyFont="1" applyFill="1" applyAlignment="1">
      <alignment horizontal="center" vertical="center" wrapText="1"/>
    </xf>
    <xf numFmtId="0" fontId="13" fillId="8" borderId="34" xfId="2" applyBorder="1"/>
    <xf numFmtId="0" fontId="0" fillId="0" borderId="26" xfId="0" applyBorder="1"/>
    <xf numFmtId="0" fontId="10" fillId="7" borderId="33" xfId="1" applyBorder="1"/>
    <xf numFmtId="0" fontId="0" fillId="0" borderId="30" xfId="0" applyBorder="1"/>
    <xf numFmtId="0" fontId="4" fillId="3" borderId="1" xfId="0" applyFont="1" applyFill="1" applyBorder="1" applyAlignment="1" applyProtection="1">
      <alignment vertical="center"/>
      <protection locked="0"/>
    </xf>
    <xf numFmtId="0" fontId="0" fillId="0" borderId="0" xfId="0" applyAlignment="1">
      <alignment horizontal="center"/>
    </xf>
    <xf numFmtId="0" fontId="0" fillId="4" borderId="0" xfId="0" applyFill="1" applyAlignment="1">
      <alignment horizontal="center"/>
    </xf>
    <xf numFmtId="0" fontId="22" fillId="0" borderId="0" xfId="0" applyFont="1" applyAlignment="1">
      <alignment horizontal="center" vertical="center" wrapText="1"/>
    </xf>
    <xf numFmtId="0" fontId="0" fillId="0" borderId="0" xfId="0" applyAlignment="1">
      <alignment horizontal="center"/>
    </xf>
    <xf numFmtId="0" fontId="25"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11" fillId="12" borderId="29" xfId="3" applyFont="1" applyFill="1" applyBorder="1" applyAlignment="1">
      <alignment horizontal="center"/>
    </xf>
    <xf numFmtId="0" fontId="11" fillId="12" borderId="25" xfId="3" applyFont="1" applyFill="1" applyBorder="1" applyAlignment="1">
      <alignment horizontal="center"/>
    </xf>
    <xf numFmtId="0" fontId="11" fillId="12" borderId="26" xfId="3" applyFont="1" applyFill="1" applyBorder="1" applyAlignment="1">
      <alignment horizont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8" borderId="35" xfId="0" applyFont="1" applyFill="1" applyBorder="1" applyAlignment="1">
      <alignment horizontal="center"/>
    </xf>
    <xf numFmtId="0" fontId="7" fillId="18" borderId="36"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23">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55564</xdr:rowOff>
    </xdr:from>
    <xdr:to>
      <xdr:col>6</xdr:col>
      <xdr:colOff>690560</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620418" y="258764"/>
          <a:ext cx="5156742" cy="670717"/>
          <a:chOff x="2336185" y="239714"/>
          <a:chExt cx="4273551"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699820" y="239714"/>
            <a:ext cx="3570908"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Durham Catholic DSB</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87599"/>
          <a:ext cx="9156700" cy="5946775"/>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Measures to help reduce transmission risk in indoor settings</a:t>
            </a:r>
            <a:endParaRPr lang="en-CA" sz="1100">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are using Merv-13 graded filters on the mechanical systems and increasing the frequency of filter changes. </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are operating ventilation systems 2 hours before and after school occupancy</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are putting HEPA filtration units in all elementary classrooms. And we are aiming to add them to all secondary classrooms by the end of September.</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We are maximizing air flow and increasing fresh air flow rates</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95273" y="82550"/>
          <a:ext cx="10601327" cy="799679"/>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46566</xdr:colOff>
      <xdr:row>3</xdr:row>
      <xdr:rowOff>213996</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5</xdr:col>
      <xdr:colOff>361950</xdr:colOff>
      <xdr:row>0</xdr:row>
      <xdr:rowOff>123825</xdr:rowOff>
    </xdr:from>
    <xdr:to>
      <xdr:col>9</xdr:col>
      <xdr:colOff>438150</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3219450" y="123825"/>
          <a:ext cx="2933700" cy="4191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Durham Catholic DSB</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58628" y="1962150"/>
          <a:ext cx="4749800" cy="63500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$1.2M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val="1"/>
            </a:ext>
          </a:extLst>
        </xdr:cNvPr>
        <xdr:cNvGrpSpPr/>
      </xdr:nvGrpSpPr>
      <xdr:grpSpPr>
        <a:xfrm>
          <a:off x="5699126" y="1974851"/>
          <a:ext cx="4749600" cy="63499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Ventilation Funding*            |</a:t>
            </a:r>
          </a:p>
        </xdr:txBody>
      </xdr:sp>
      <xdr:sp macro="" textlink="'4. Board Level Worksheet'!$C$19">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$11.2M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739775" y="2927350"/>
          <a:ext cx="4508500" cy="473077"/>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810805" y="2925762"/>
          <a:ext cx="4941330" cy="45000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27</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412750</xdr:colOff>
      <xdr:row>9</xdr:row>
      <xdr:rowOff>50800</xdr:rowOff>
    </xdr:from>
    <xdr:to>
      <xdr:col>3</xdr:col>
      <xdr:colOff>304800</xdr:colOff>
      <xdr:row>10</xdr:row>
      <xdr:rowOff>38099</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0400" y="1831975"/>
          <a:ext cx="1320800" cy="177799"/>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2020-21 School Year</a:t>
          </a:r>
        </a:p>
      </xdr:txBody>
    </xdr:sp>
    <xdr:clientData/>
  </xdr:twoCellAnchor>
  <xdr:twoCellAnchor>
    <xdr:from>
      <xdr:col>7</xdr:col>
      <xdr:colOff>492124</xdr:colOff>
      <xdr:row>9</xdr:row>
      <xdr:rowOff>53975</xdr:rowOff>
    </xdr:from>
    <xdr:to>
      <xdr:col>9</xdr:col>
      <xdr:colOff>419099</xdr:colOff>
      <xdr:row>10</xdr:row>
      <xdr:rowOff>47625</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26024" y="1835150"/>
          <a:ext cx="1355725" cy="18415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2021-22 School Year</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44</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805996" y="3493025"/>
          <a:ext cx="4820729" cy="466606"/>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36</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730964" y="5023023"/>
          <a:ext cx="7641640" cy="613660"/>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1028</a:t>
            </a:fld>
            <a:endParaRPr lang="en-CA" sz="1400" b="1">
              <a:solidFill>
                <a:schemeClr val="bg1"/>
              </a:solidFill>
            </a:endParaRPr>
          </a:p>
        </xdr:txBody>
      </xdr:sp>
    </xdr:grpSp>
    <xdr:clientData/>
  </xdr:twoCellAnchor>
  <xdr:twoCellAnchor>
    <xdr:from>
      <xdr:col>6</xdr:col>
      <xdr:colOff>400050</xdr:colOff>
      <xdr:row>17</xdr:row>
      <xdr:rowOff>171450</xdr:rowOff>
    </xdr:from>
    <xdr:to>
      <xdr:col>7</xdr:col>
      <xdr:colOff>133350</xdr:colOff>
      <xdr:row>19</xdr:row>
      <xdr:rowOff>47625</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276725" y="3495675"/>
          <a:ext cx="457200" cy="257175"/>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94%</a:t>
          </a:fld>
          <a:endParaRPr lang="en-CA" sz="1200" b="1">
            <a:solidFill>
              <a:schemeClr val="tx1"/>
            </a:solidFill>
          </a:endParaRPr>
        </a:p>
      </xdr:txBody>
    </xdr:sp>
    <xdr:clientData/>
  </xdr:twoCellAnchor>
  <xdr:twoCellAnchor>
    <xdr:from>
      <xdr:col>12</xdr:col>
      <xdr:colOff>539749</xdr:colOff>
      <xdr:row>17</xdr:row>
      <xdr:rowOff>149225</xdr:rowOff>
    </xdr:from>
    <xdr:to>
      <xdr:col>13</xdr:col>
      <xdr:colOff>352424</xdr:colOff>
      <xdr:row>19</xdr:row>
      <xdr:rowOff>47625</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759824" y="3473450"/>
          <a:ext cx="5365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77%</a:t>
          </a:fld>
          <a:endParaRPr lang="en-CA"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Durham Catholic DSB</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DE4970-DC09-4569-89E7-8AAED4B7975F}" name="Table1" displayName="Table1" ref="A5:K53" totalsRowCount="1" headerRowDxfId="22" dataDxfId="21">
  <autoFilter ref="A5:K52" xr:uid="{2A565CC2-0D5F-4CE8-80FF-539C60E8AD36}"/>
  <sortState ref="A6:K52">
    <sortCondition ref="A5:A52"/>
  </sortState>
  <tableColumns count="11">
    <tableColumn id="1" xr3:uid="{A9CAB48F-4ED3-4393-BD42-A44E1BCC09AD}" name="Name of School Facility"/>
    <tableColumn id="2" xr3:uid="{9810C622-DB9C-4222-852B-9DFB26916BCD}" name="Building ID"/>
    <tableColumn id="3" xr3:uid="{824B94AA-6AF0-457D-91C8-967BB2972B88}" name="Type of School Facility Ventilation" dataDxfId="20" totalsRowDxfId="19"/>
    <tableColumn id="4" xr3:uid="{971F9387-6B2F-4FCE-AE69-30E48A085B27}" name="Ventilation assessed " dataDxfId="18" totalsRowDxfId="17"/>
    <tableColumn id="5" xr3:uid="{1FE63AEF-B1BE-46F6-8CFC-5661EBF6328E}" name="Running ventilation systems longer" dataDxfId="16" totalsRowDxfId="15"/>
    <tableColumn id="6" xr3:uid="{3CAB1762-5555-4B9B-B61D-39BDCF2528F1}" name="Higher grade filters installed" dataDxfId="14" totalsRowDxfId="13"/>
    <tableColumn id="7" xr3:uid="{56A72B1A-802C-409A-9309-5BE04DCF3E58}" name="Increased frequency of filter changes" dataDxfId="12" totalsRowDxfId="11"/>
    <tableColumn id="8" xr3:uid="{13FB0FA1-B62E-4E55-9B39-65565BE097E6}" name="Increased fresh air intake (windows and/or mechanical ventilation systems)" dataDxfId="10" totalsRowDxfId="9"/>
    <tableColumn id="10" xr3:uid="{FD69C0EB-9B34-4CD6-B72D-78970B1FE525}" name="HEPA units deployed in portables, as needed " dataDxfId="8" totalsRowDxfId="7"/>
    <tableColumn id="11" xr3:uid="{B0F1D5F8-14E6-41CB-8BD4-B8EDB20C72E7}" name="Standalone HEPA filter units in place" totalsRowFunction="sum" dataDxfId="6" totalsRowDxfId="5"/>
    <tableColumn id="12" xr3:uid="{B33F2A49-E183-4E4C-987D-8809AF03C25D}" name="Board ID" dataDxfId="4" totalsRow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5122F4-8D32-4D33-8FD1-294DF7694D80}" name="HVAC_Type" displayName="HVAC_Type" ref="AB2:AB5" totalsRowShown="0" headerRowDxfId="2" dataDxfId="1">
  <autoFilter ref="AB2:AB5" xr:uid="{5C5ADB90-6CC4-45C1-9B7A-0C3D61B00888}"/>
  <tableColumns count="1">
    <tableColumn id="1" xr3:uid="{B2B25287-9463-4BA3-8C4A-D2E6CBF8EB17}"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F71-4C8A-4CC6-9276-CD53991813E7}">
  <sheetPr codeName="Sheet3">
    <tabColor theme="4"/>
    <pageSetUpPr fitToPage="1"/>
  </sheetPr>
  <dimension ref="A1:I37"/>
  <sheetViews>
    <sheetView showGridLines="0" showRowColHeaders="0" topLeftCell="A7" zoomScaleNormal="100" workbookViewId="0">
      <selection activeCell="B7" sqref="B7"/>
    </sheetView>
  </sheetViews>
  <sheetFormatPr defaultColWidth="0" defaultRowHeight="14.25" zeroHeight="1" x14ac:dyDescent="0.45"/>
  <cols>
    <col min="1" max="1" width="8.796875" customWidth="1"/>
    <col min="2" max="8" width="16.796875" customWidth="1"/>
    <col min="9" max="9" width="8.796875" customWidth="1"/>
    <col min="10" max="16384" width="8.796875" hidden="1"/>
  </cols>
  <sheetData>
    <row r="1" spans="1:8" ht="15.75" x14ac:dyDescent="0.45">
      <c r="A1" s="71" t="s">
        <v>0</v>
      </c>
    </row>
    <row r="2" spans="1:8" ht="60.75" customHeight="1" x14ac:dyDescent="0.45">
      <c r="B2" s="104"/>
      <c r="C2" s="104"/>
      <c r="D2" s="104"/>
      <c r="E2" s="104"/>
      <c r="F2" s="104"/>
      <c r="G2" s="104"/>
      <c r="H2" s="104"/>
    </row>
    <row r="3" spans="1:8" ht="15" customHeight="1" x14ac:dyDescent="0.45">
      <c r="A3" s="67"/>
    </row>
    <row r="4" spans="1:8" ht="40.049999999999997" customHeight="1" x14ac:dyDescent="0.45">
      <c r="B4" s="105" t="s">
        <v>1</v>
      </c>
      <c r="C4" s="105"/>
      <c r="D4" s="105"/>
      <c r="E4" s="105"/>
      <c r="F4" s="105"/>
      <c r="G4" s="105"/>
      <c r="H4" s="105"/>
    </row>
    <row r="5" spans="1:8" ht="40.049999999999997" customHeight="1" x14ac:dyDescent="0.45">
      <c r="B5" s="105"/>
      <c r="C5" s="105"/>
      <c r="D5" s="105"/>
      <c r="E5" s="105"/>
      <c r="F5" s="105"/>
      <c r="G5" s="105"/>
      <c r="H5" s="105"/>
    </row>
    <row r="6" spans="1:8" ht="5" customHeight="1" x14ac:dyDescent="0.45"/>
    <row r="7" spans="1:8" ht="46.05" customHeight="1" x14ac:dyDescent="0.45">
      <c r="A7" s="68"/>
      <c r="B7" s="69"/>
      <c r="C7" s="106"/>
      <c r="D7" s="106"/>
      <c r="E7" s="106"/>
      <c r="F7" s="106"/>
      <c r="G7" s="106"/>
    </row>
    <row r="8" spans="1:8" x14ac:dyDescent="0.45">
      <c r="A8" s="69"/>
      <c r="B8" s="69"/>
    </row>
    <row r="9" spans="1:8" x14ac:dyDescent="0.45">
      <c r="A9" s="69"/>
      <c r="B9" s="69"/>
    </row>
    <row r="10" spans="1:8" x14ac:dyDescent="0.45">
      <c r="A10" s="69"/>
      <c r="B10" s="69"/>
    </row>
    <row r="11" spans="1:8" x14ac:dyDescent="0.45">
      <c r="A11" s="68"/>
      <c r="B11" s="69"/>
    </row>
    <row r="12" spans="1:8" x14ac:dyDescent="0.45">
      <c r="A12" s="69"/>
      <c r="B12" s="69"/>
    </row>
    <row r="13" spans="1:8" x14ac:dyDescent="0.45">
      <c r="A13" s="69"/>
      <c r="B13" s="69"/>
    </row>
    <row r="14" spans="1:8" x14ac:dyDescent="0.45">
      <c r="A14" s="69"/>
      <c r="B14" s="69"/>
    </row>
    <row r="15" spans="1:8" x14ac:dyDescent="0.45">
      <c r="A15" s="69"/>
      <c r="B15" s="69"/>
    </row>
    <row r="16" spans="1:8" x14ac:dyDescent="0.45"/>
    <row r="17" x14ac:dyDescent="0.45"/>
    <row r="18" x14ac:dyDescent="0.45"/>
    <row r="19" x14ac:dyDescent="0.45"/>
    <row r="20" x14ac:dyDescent="0.45"/>
    <row r="21" x14ac:dyDescent="0.45"/>
    <row r="22" x14ac:dyDescent="0.45"/>
    <row r="23" x14ac:dyDescent="0.45"/>
    <row r="24" x14ac:dyDescent="0.45"/>
    <row r="25" x14ac:dyDescent="0.45"/>
    <row r="26" x14ac:dyDescent="0.45"/>
    <row r="27" x14ac:dyDescent="0.45"/>
    <row r="28" x14ac:dyDescent="0.45"/>
    <row r="29" x14ac:dyDescent="0.45"/>
    <row r="30" x14ac:dyDescent="0.45"/>
    <row r="31" x14ac:dyDescent="0.45"/>
    <row r="32" x14ac:dyDescent="0.45"/>
    <row r="33" x14ac:dyDescent="0.45"/>
    <row r="34" x14ac:dyDescent="0.45"/>
    <row r="35" x14ac:dyDescent="0.45"/>
    <row r="36" x14ac:dyDescent="0.45"/>
    <row r="37" x14ac:dyDescent="0.45"/>
  </sheetData>
  <sheetProtection algorithmName="SHA-512" hashValue="MBGp9LQulhAfTVas8OCZQ/AjN8FYDeqvbkPO9SBxe/0Pru0usnTkgJjXctBeC2PgW17bg4GM3YNJAK0MIn3xKw==" saltValue="FCQJBj73P2UlX3eWDsKKzw==" spinCount="100000" sheet="1" objects="1" scenarios="1" selectLockedCells="1" selectUnlockedCell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41F-6306-46A4-A999-DBD260BBD220}">
  <sheetPr codeName="Sheet4">
    <tabColor theme="4" tint="-0.499984740745262"/>
    <pageSetUpPr fitToPage="1"/>
  </sheetPr>
  <dimension ref="A1:XFC33"/>
  <sheetViews>
    <sheetView topLeftCell="A4" zoomScaleNormal="100" workbookViewId="0">
      <selection activeCell="B6" sqref="B6"/>
    </sheetView>
  </sheetViews>
  <sheetFormatPr defaultColWidth="0" defaultRowHeight="14.25" zeroHeight="1" x14ac:dyDescent="0.45"/>
  <cols>
    <col min="1" max="1" width="3.796875" style="1" customWidth="1"/>
    <col min="2" max="13" width="10.796875" style="1" customWidth="1"/>
    <col min="14" max="14" width="9.1328125" style="1" customWidth="1"/>
    <col min="15" max="15" width="3.796875" style="1" customWidth="1"/>
    <col min="16" max="5704" width="0" style="1" hidden="1" customWidth="1"/>
    <col min="5705" max="16383" width="8.796875" style="1" hidden="1"/>
    <col min="16384" max="16384" width="8.1328125" style="1" hidden="1"/>
  </cols>
  <sheetData>
    <row r="1" spans="1:2" ht="15.75" x14ac:dyDescent="0.45">
      <c r="A1" s="71" t="s">
        <v>2</v>
      </c>
    </row>
    <row r="2" spans="1:2" ht="15.75" x14ac:dyDescent="0.45">
      <c r="A2" s="70"/>
    </row>
    <row r="3" spans="1:2" x14ac:dyDescent="0.45"/>
    <row r="4" spans="1:2" ht="20.25" customHeight="1" x14ac:dyDescent="0.45"/>
    <row r="5" spans="1:2" x14ac:dyDescent="0.45">
      <c r="A5" s="2"/>
      <c r="B5" s="2"/>
    </row>
    <row r="6" spans="1:2" x14ac:dyDescent="0.45">
      <c r="A6" s="2"/>
      <c r="B6" s="2"/>
    </row>
    <row r="7" spans="1:2" x14ac:dyDescent="0.45">
      <c r="A7" s="2"/>
      <c r="B7" s="2"/>
    </row>
    <row r="8" spans="1:2" x14ac:dyDescent="0.45">
      <c r="A8" s="2"/>
      <c r="B8" s="2"/>
    </row>
    <row r="9" spans="1:2" x14ac:dyDescent="0.45">
      <c r="A9" s="2"/>
      <c r="B9" s="2"/>
    </row>
    <row r="10" spans="1:2" x14ac:dyDescent="0.45">
      <c r="A10" s="2"/>
      <c r="B10" s="2"/>
    </row>
    <row r="11" spans="1:2" x14ac:dyDescent="0.45">
      <c r="A11" s="2"/>
      <c r="B11" s="2"/>
    </row>
    <row r="12" spans="1:2" x14ac:dyDescent="0.45">
      <c r="A12" s="2"/>
      <c r="B12" s="2"/>
    </row>
    <row r="13" spans="1:2" x14ac:dyDescent="0.45">
      <c r="A13" s="2"/>
      <c r="B13" s="2"/>
    </row>
    <row r="14" spans="1:2" x14ac:dyDescent="0.45"/>
    <row r="15" spans="1:2" x14ac:dyDescent="0.45"/>
    <row r="16" spans="1:2" x14ac:dyDescent="0.45"/>
    <row r="17" x14ac:dyDescent="0.45"/>
    <row r="18" x14ac:dyDescent="0.45"/>
    <row r="19" x14ac:dyDescent="0.45"/>
    <row r="20" x14ac:dyDescent="0.45"/>
    <row r="21" x14ac:dyDescent="0.45"/>
    <row r="22" x14ac:dyDescent="0.45"/>
    <row r="23" x14ac:dyDescent="0.45"/>
    <row r="24" x14ac:dyDescent="0.45"/>
    <row r="25" x14ac:dyDescent="0.45"/>
    <row r="26" x14ac:dyDescent="0.45"/>
    <row r="27" x14ac:dyDescent="0.45"/>
    <row r="28" x14ac:dyDescent="0.45"/>
    <row r="29" x14ac:dyDescent="0.45"/>
    <row r="30" x14ac:dyDescent="0.45"/>
    <row r="31" x14ac:dyDescent="0.45"/>
    <row r="32" x14ac:dyDescent="0.45"/>
    <row r="33" spans="2:14" ht="27.75" hidden="1" customHeight="1" x14ac:dyDescent="0.45">
      <c r="B33" s="107"/>
      <c r="C33" s="107"/>
      <c r="D33" s="107"/>
      <c r="E33" s="107"/>
      <c r="F33" s="107"/>
      <c r="G33" s="107"/>
      <c r="H33" s="107"/>
      <c r="I33" s="107"/>
      <c r="J33" s="107"/>
      <c r="K33" s="107"/>
      <c r="L33" s="107"/>
      <c r="M33" s="107"/>
      <c r="N33" s="107"/>
    </row>
  </sheetData>
  <sheetProtection algorithmName="SHA-512" hashValue="+qfoxWrYxtNAETPlEjGy+Z6FMyA1YylLlb2tSiC8AxLHOvWuOx7E84xH1V3GnmzVsqUsVjMEjK0oVcRJQM+znA==" saltValue="IqBO8p7T8yE/wH3+PoAjQA==" spinCount="100000" sheet="1" objects="1" scenarios="1" selectLockedCells="1" selectUnlockedCells="1"/>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5604-73A6-440C-AB0D-E5FBCADB9312}">
  <sheetPr codeName="Sheet1">
    <tabColor theme="9" tint="-0.249977111117893"/>
    <pageSetUpPr fitToPage="1"/>
  </sheetPr>
  <dimension ref="A1:XFC26"/>
  <sheetViews>
    <sheetView showGridLines="0" showRowColHeaders="0" tabSelected="1" topLeftCell="A2" zoomScaleNormal="100" workbookViewId="0">
      <selection activeCell="D5" sqref="D5"/>
    </sheetView>
  </sheetViews>
  <sheetFormatPr defaultColWidth="0" defaultRowHeight="14.25" zeroHeight="1" x14ac:dyDescent="0.45"/>
  <cols>
    <col min="1" max="1" width="3.796875" style="1" customWidth="1"/>
    <col min="2" max="3" width="15.46484375" style="1" customWidth="1"/>
    <col min="4" max="4" width="36.796875" style="1" customWidth="1"/>
    <col min="5" max="5" width="21.46484375" style="1" customWidth="1"/>
    <col min="6" max="6" width="12.6640625" style="1" customWidth="1"/>
    <col min="7" max="7" width="6.46484375" style="1" customWidth="1"/>
    <col min="8" max="8" width="3.796875" style="2" hidden="1"/>
    <col min="9" max="9" width="3.46484375" style="2" hidden="1"/>
    <col min="10" max="10" width="19.46484375" style="2" hidden="1"/>
    <col min="11" max="16380" width="6.1328125" style="1" hidden="1"/>
    <col min="16381" max="16381" width="4.1328125" style="1" hidden="1"/>
    <col min="16382" max="16382" width="3.796875" style="1" hidden="1"/>
    <col min="16383" max="16383" width="6.46484375" style="1" hidden="1"/>
    <col min="16384" max="16384" width="6.1328125" style="1" hidden="1"/>
  </cols>
  <sheetData>
    <row r="1" spans="1:9" ht="15.75" x14ac:dyDescent="0.45">
      <c r="A1" s="71" t="s">
        <v>3</v>
      </c>
    </row>
    <row r="2" spans="1:9" s="2" customFormat="1" ht="53" customHeight="1" x14ac:dyDescent="0.45">
      <c r="A2" s="70"/>
      <c r="B2" s="108"/>
      <c r="C2" s="108"/>
      <c r="D2" s="108"/>
      <c r="E2" s="108"/>
      <c r="F2" s="108"/>
    </row>
    <row r="3" spans="1:9" s="2" customFormat="1" ht="13.05" customHeight="1" x14ac:dyDescent="0.45">
      <c r="A3" s="1"/>
      <c r="B3" s="1"/>
      <c r="C3" s="1"/>
      <c r="D3" s="1"/>
      <c r="E3" s="1"/>
      <c r="F3" s="1"/>
    </row>
    <row r="4" spans="1:9" s="2" customFormat="1" ht="13.05" customHeight="1" x14ac:dyDescent="0.45">
      <c r="A4" s="1"/>
      <c r="B4" s="1"/>
      <c r="C4" s="1"/>
      <c r="D4" s="1"/>
      <c r="E4" s="1"/>
      <c r="F4" s="1"/>
    </row>
    <row r="5" spans="1:9" s="2" customFormat="1" ht="25.05" customHeight="1" x14ac:dyDescent="0.45">
      <c r="A5" s="1"/>
      <c r="B5" s="109" t="s">
        <v>4</v>
      </c>
      <c r="C5" s="110"/>
      <c r="D5" s="102" t="s">
        <v>70</v>
      </c>
      <c r="E5" s="3"/>
      <c r="F5" s="4"/>
      <c r="H5" s="12"/>
    </row>
    <row r="6" spans="1:9" s="2" customFormat="1" ht="6.75" customHeight="1" x14ac:dyDescent="0.45">
      <c r="A6" s="1"/>
      <c r="B6" s="1"/>
      <c r="C6" s="1"/>
      <c r="D6" s="1"/>
      <c r="E6" s="1"/>
      <c r="F6" s="1"/>
    </row>
    <row r="7" spans="1:9" s="2" customFormat="1" ht="25.05" customHeight="1" x14ac:dyDescent="0.45">
      <c r="A7" s="1"/>
      <c r="B7" s="6" t="s">
        <v>6</v>
      </c>
      <c r="C7" s="7"/>
      <c r="D7" s="5" t="str">
        <f>INDEX(Table1[Type of School Facility Ventilation],MATCH('3. School Dashboard'!D5,Table1[Name of School Facility],0),1)</f>
        <v>Mechanical Ventilation</v>
      </c>
      <c r="E7" s="18"/>
      <c r="F7" s="9"/>
    </row>
    <row r="8" spans="1:9" s="2" customFormat="1" ht="12.5" customHeight="1" x14ac:dyDescent="0.45">
      <c r="A8" s="1"/>
      <c r="B8" s="1"/>
      <c r="C8" s="1"/>
      <c r="D8" s="1"/>
      <c r="E8" s="1"/>
      <c r="F8" s="1"/>
    </row>
    <row r="9" spans="1:9" s="2" customFormat="1" ht="27" customHeight="1" x14ac:dyDescent="0.45">
      <c r="A9" s="1"/>
      <c r="B9" s="109" t="s">
        <v>7</v>
      </c>
      <c r="C9" s="110"/>
      <c r="D9" s="110"/>
      <c r="E9" s="110"/>
      <c r="F9" s="111"/>
    </row>
    <row r="10" spans="1:9" s="2" customFormat="1" ht="18" customHeight="1" x14ac:dyDescent="0.45">
      <c r="A10" s="1"/>
      <c r="B10" s="112" t="s">
        <v>8</v>
      </c>
      <c r="C10" s="113"/>
      <c r="D10" s="113"/>
      <c r="E10" s="46" t="str">
        <f>IF(AND(I10="NA", $D$7="Non-Mechanical Ventilation (Natural Ventilation / Exhaust Only)"),"Not Applicable", "")</f>
        <v/>
      </c>
      <c r="F10" s="8">
        <f>IF(I10="NA",-1,IF(I10="Yes",1,0))</f>
        <v>1</v>
      </c>
      <c r="I10" s="45" t="str">
        <f>INDEX(Table1[[Ventilation assessed ]],MATCH('3. School Dashboard'!$D$5,Table1[Name of School Facility],0))</f>
        <v>Yes</v>
      </c>
    </row>
    <row r="11" spans="1:9" s="2" customFormat="1" ht="18" customHeight="1" x14ac:dyDescent="0.45">
      <c r="A11" s="1"/>
      <c r="B11" s="112" t="s">
        <v>9</v>
      </c>
      <c r="C11" s="113"/>
      <c r="D11" s="113"/>
      <c r="E11" s="46" t="str">
        <f>IF(AND(I11="NA", $D$7="Non-Mechanical Ventilation (Natural Ventilation / Exhaust Only)"),"Not Applicable", "")</f>
        <v/>
      </c>
      <c r="F11" s="8">
        <f>IF($I11="NA",-1,IF(I11="Yes",1,0))</f>
        <v>1</v>
      </c>
      <c r="I11" s="45" t="str">
        <f>INDEX(Table1[Running ventilation systems longer],MATCH('3. School Dashboard'!$D$5,Table1[Name of School Facility],0))</f>
        <v>Yes</v>
      </c>
    </row>
    <row r="12" spans="1:9" s="2" customFormat="1" ht="18" customHeight="1" x14ac:dyDescent="0.45">
      <c r="A12" s="1"/>
      <c r="B12" s="116" t="s">
        <v>10</v>
      </c>
      <c r="C12" s="117"/>
      <c r="D12" s="117"/>
      <c r="E12" s="46" t="str">
        <f>IF(AND(I12="NA", $D$7="Non-Mechanical Ventilation (Natural Ventilation / Exhaust Only)"),"Not Applicable", "")</f>
        <v/>
      </c>
      <c r="F12" s="8">
        <f>IF($I12="NA",-1,IF(I12="Yes",1,0))</f>
        <v>1</v>
      </c>
      <c r="I12" s="45" t="str">
        <f>INDEX(Table1[Higher grade filters installed],MATCH('3. School Dashboard'!$D$5,Table1[Name of School Facility],0))</f>
        <v>Yes</v>
      </c>
    </row>
    <row r="13" spans="1:9" s="2" customFormat="1" ht="18" customHeight="1" x14ac:dyDescent="0.45">
      <c r="A13" s="1"/>
      <c r="B13" s="116" t="s">
        <v>11</v>
      </c>
      <c r="C13" s="117"/>
      <c r="D13" s="117"/>
      <c r="E13" s="46" t="str">
        <f>IF(AND(I13="NA", $D$7="Non-Mechanical Ventilation (Natural Ventilation / Exhaust Only)"),"Not Applicable", "")</f>
        <v/>
      </c>
      <c r="F13" s="8">
        <f>IF(I13="NA",-1,IF(I13="Yes",1,0))</f>
        <v>1</v>
      </c>
      <c r="I13" s="45" t="str">
        <f>INDEX(Table1[Increased frequency of filter changes],MATCH('3. School Dashboard'!$D$5,Table1[Name of School Facility],0))</f>
        <v>Yes</v>
      </c>
    </row>
    <row r="14" spans="1:9" ht="18" customHeight="1" x14ac:dyDescent="0.45">
      <c r="B14" s="116" t="s">
        <v>12</v>
      </c>
      <c r="C14" s="117"/>
      <c r="D14" s="117"/>
      <c r="E14" s="46" t="str">
        <f>IF(AND(I14="NA", $D$7="Non-Mechanical Ventilation (Natural Ventilation / Exhaust Only)"),"Not Applicable", "")</f>
        <v/>
      </c>
      <c r="F14" s="8">
        <f>IF(I14="NA",-1,IF(I14="Yes",1,0))</f>
        <v>1</v>
      </c>
      <c r="G14" s="10"/>
      <c r="I14" s="45" t="str">
        <f>INDEX(Table1[Increased fresh air intake (windows and/or mechanical ventilation systems)],MATCH('3. School Dashboard'!$D$5,Table1[Name of School Facility],0))</f>
        <v>Yes</v>
      </c>
    </row>
    <row r="15" spans="1:9" ht="18" customHeight="1" x14ac:dyDescent="0.45">
      <c r="B15" s="116" t="s">
        <v>13</v>
      </c>
      <c r="C15" s="117"/>
      <c r="D15" s="117"/>
      <c r="E15" s="46" t="str">
        <f>IF(I15="NA", "Not Applicable", "")</f>
        <v>Not Applicable</v>
      </c>
      <c r="F15" s="81">
        <f>IF(I15="NA",-1,IF(I15="Yes",1,0))</f>
        <v>-1</v>
      </c>
      <c r="G15" s="10"/>
      <c r="I15" s="45" t="str">
        <f>INDEX(Table1[HEPA units deployed in portables, as needed ],MATCH('3. School Dashboard'!$D$5,Table1[Name of School Facility],0))</f>
        <v>NA</v>
      </c>
    </row>
    <row r="16" spans="1:9" ht="18" customHeight="1" x14ac:dyDescent="0.45">
      <c r="B16" s="114" t="s">
        <v>14</v>
      </c>
      <c r="C16" s="115"/>
      <c r="D16" s="115"/>
      <c r="E16" s="115"/>
      <c r="F16" s="84">
        <f>INDEX(Table1[Standalone HEPA filter units in place],MATCH('3. School Dashboard'!$D$5,Table1[Name of School Facility],0))</f>
        <v>57</v>
      </c>
      <c r="G16" s="11"/>
      <c r="I16" s="45">
        <f>INDEX(Table1[Standalone HEPA filter units in place],MATCH('3. School Dashboard'!$D$5,Table1[Name of School Facility],0))</f>
        <v>57</v>
      </c>
    </row>
    <row r="17" spans="2:2" ht="27" customHeight="1" x14ac:dyDescent="0.45">
      <c r="B17" s="90" t="s">
        <v>15</v>
      </c>
    </row>
    <row r="18" spans="2:2" x14ac:dyDescent="0.45">
      <c r="B18" s="91" t="s">
        <v>16</v>
      </c>
    </row>
    <row r="26" spans="2:2" ht="4.05" hidden="1" customHeight="1" x14ac:dyDescent="0.45"/>
  </sheetData>
  <sheetProtection algorithmName="SHA-512" hashValue="XZVgAfogTLE9KxQ+AmsIRO+daYtNtj7owxgTeW3xhhQ9HfIW14fL2p2TPlSeuHHt+6glv/ZYEdMNOHCvjuPn4A==" saltValue="E18tLumMueGLEst/MT1/Lg==" spinCount="100000" sheet="1" objects="1" scenarios="1" selectLockedCells="1" sort="0" autoFilter="0"/>
  <mergeCells count="10">
    <mergeCell ref="B16:E16"/>
    <mergeCell ref="B12:D12"/>
    <mergeCell ref="B13:D13"/>
    <mergeCell ref="B14:D14"/>
    <mergeCell ref="B15:D15"/>
    <mergeCell ref="B2:F2"/>
    <mergeCell ref="B5:C5"/>
    <mergeCell ref="B9:F9"/>
    <mergeCell ref="B10:D10"/>
    <mergeCell ref="B11:D11"/>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xr:uid="{DCF4BBB6-608A-4CCD-9D43-872F35D354B7}">
      <formula1>School_Name</formula1>
    </dataValidation>
  </dataValidations>
  <pageMargins left="0.7" right="0.7" top="0.75" bottom="0.75" header="0.3" footer="0.3"/>
  <pageSetup scale="81"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C534-5EFF-43C7-9F22-C8B271C9D98E}">
  <sheetPr codeName="Sheet5">
    <tabColor theme="7" tint="0.79998168889431442"/>
    <pageSetUpPr fitToPage="1"/>
  </sheetPr>
  <dimension ref="A1:R28"/>
  <sheetViews>
    <sheetView topLeftCell="A13" zoomScaleNormal="100" workbookViewId="0">
      <selection activeCell="C29" sqref="C29"/>
    </sheetView>
  </sheetViews>
  <sheetFormatPr defaultColWidth="8.796875" defaultRowHeight="14.25" x14ac:dyDescent="0.45"/>
  <cols>
    <col min="1" max="1" width="6.1328125" style="35" customWidth="1"/>
    <col min="2" max="2" width="62.46484375" style="21" customWidth="1"/>
    <col min="3" max="3" width="57.796875" customWidth="1"/>
    <col min="4" max="4" width="14" customWidth="1"/>
    <col min="5" max="17" width="15.796875" customWidth="1"/>
  </cols>
  <sheetData>
    <row r="1" spans="1:18" ht="16.149999999999999" thickBot="1" x14ac:dyDescent="0.5">
      <c r="A1" s="72" t="s">
        <v>17</v>
      </c>
      <c r="B1" s="33" t="s">
        <v>18</v>
      </c>
      <c r="C1" s="34" t="s">
        <v>19</v>
      </c>
    </row>
    <row r="2" spans="1:18" ht="18.399999999999999" thickBot="1" x14ac:dyDescent="0.6">
      <c r="A2" s="17"/>
      <c r="B2" s="20"/>
      <c r="C2" s="13"/>
      <c r="F2" s="127" t="s">
        <v>20</v>
      </c>
      <c r="G2" s="128"/>
    </row>
    <row r="3" spans="1:18" x14ac:dyDescent="0.45">
      <c r="A3" s="23"/>
      <c r="B3" s="24" t="s">
        <v>21</v>
      </c>
      <c r="C3" s="25"/>
      <c r="F3" s="98"/>
      <c r="G3" s="99" t="s">
        <v>22</v>
      </c>
    </row>
    <row r="4" spans="1:18" ht="14.65" thickBot="1" x14ac:dyDescent="0.5">
      <c r="A4" s="17"/>
      <c r="B4" s="20"/>
      <c r="F4" s="100"/>
      <c r="G4" s="101" t="s">
        <v>23</v>
      </c>
    </row>
    <row r="5" spans="1:18" x14ac:dyDescent="0.45">
      <c r="A5" s="17">
        <v>1</v>
      </c>
      <c r="B5" s="20" t="s">
        <v>24</v>
      </c>
      <c r="C5" s="22" t="s">
        <v>25</v>
      </c>
      <c r="D5" s="66" t="s">
        <v>26</v>
      </c>
      <c r="E5" s="82"/>
    </row>
    <row r="6" spans="1:18" x14ac:dyDescent="0.45">
      <c r="B6" s="20"/>
    </row>
    <row r="7" spans="1:18" x14ac:dyDescent="0.45">
      <c r="A7" s="17">
        <v>2</v>
      </c>
      <c r="B7" s="20" t="s">
        <v>27</v>
      </c>
    </row>
    <row r="8" spans="1:18" ht="28.5" x14ac:dyDescent="0.45">
      <c r="A8" s="55">
        <v>2.1</v>
      </c>
      <c r="C8" s="83" t="s">
        <v>28</v>
      </c>
      <c r="D8" s="66" t="s">
        <v>29</v>
      </c>
    </row>
    <row r="9" spans="1:18" x14ac:dyDescent="0.45">
      <c r="A9" s="62">
        <v>2.2000000000000002</v>
      </c>
      <c r="C9" s="83" t="s">
        <v>30</v>
      </c>
      <c r="D9" s="66" t="s">
        <v>29</v>
      </c>
    </row>
    <row r="10" spans="1:18" ht="28.5" x14ac:dyDescent="0.45">
      <c r="A10" s="62">
        <v>2.2999999999999998</v>
      </c>
      <c r="C10" s="83" t="s">
        <v>31</v>
      </c>
      <c r="D10" s="66" t="s">
        <v>29</v>
      </c>
    </row>
    <row r="11" spans="1:18" ht="42.75" x14ac:dyDescent="0.45">
      <c r="A11" s="62">
        <v>2.4</v>
      </c>
      <c r="C11" s="83" t="s">
        <v>32</v>
      </c>
      <c r="D11" s="66" t="s">
        <v>29</v>
      </c>
    </row>
    <row r="12" spans="1:18" x14ac:dyDescent="0.45">
      <c r="A12" s="17"/>
      <c r="B12" s="20"/>
    </row>
    <row r="13" spans="1:18" x14ac:dyDescent="0.45">
      <c r="A13" s="23"/>
      <c r="B13" s="24" t="s">
        <v>33</v>
      </c>
      <c r="C13" s="25"/>
    </row>
    <row r="14" spans="1:18" ht="14.65" thickBot="1" x14ac:dyDescent="0.5">
      <c r="A14" s="17"/>
      <c r="B14" s="20"/>
      <c r="R14" s="47"/>
    </row>
    <row r="15" spans="1:18" ht="14.65" thickBot="1" x14ac:dyDescent="0.5">
      <c r="A15" s="50">
        <v>3</v>
      </c>
      <c r="B15" s="49" t="s">
        <v>34</v>
      </c>
      <c r="C15" s="48"/>
      <c r="E15" s="118" t="s">
        <v>35</v>
      </c>
      <c r="F15" s="119"/>
      <c r="G15" s="119"/>
      <c r="H15" s="119"/>
      <c r="I15" s="119"/>
      <c r="J15" s="119"/>
      <c r="K15" s="119"/>
      <c r="L15" s="119"/>
      <c r="M15" s="119"/>
      <c r="N15" s="119"/>
      <c r="O15" s="119"/>
      <c r="P15" s="119"/>
      <c r="Q15" s="120"/>
    </row>
    <row r="16" spans="1:18" x14ac:dyDescent="0.45">
      <c r="E16" s="121" t="s">
        <v>36</v>
      </c>
      <c r="F16" s="122"/>
      <c r="G16" s="122"/>
      <c r="H16" s="122"/>
      <c r="I16" s="122"/>
      <c r="J16" s="123"/>
      <c r="K16" s="124" t="s">
        <v>37</v>
      </c>
      <c r="L16" s="125"/>
      <c r="M16" s="125"/>
      <c r="N16" s="125"/>
      <c r="O16" s="125"/>
      <c r="P16" s="125"/>
      <c r="Q16" s="126"/>
    </row>
    <row r="17" spans="1:17" ht="57" x14ac:dyDescent="0.45">
      <c r="C17" s="66" t="s">
        <v>38</v>
      </c>
      <c r="E17" s="58" t="s">
        <v>39</v>
      </c>
      <c r="F17" s="59" t="s">
        <v>39</v>
      </c>
      <c r="G17" s="92" t="s">
        <v>40</v>
      </c>
      <c r="H17" s="92" t="s">
        <v>41</v>
      </c>
      <c r="I17" s="92" t="s">
        <v>42</v>
      </c>
      <c r="J17" s="93" t="s">
        <v>43</v>
      </c>
      <c r="K17" s="65" t="s">
        <v>44</v>
      </c>
      <c r="L17" s="60" t="s">
        <v>45</v>
      </c>
      <c r="M17" s="77" t="s">
        <v>46</v>
      </c>
      <c r="N17" s="92" t="s">
        <v>41</v>
      </c>
      <c r="O17" s="92" t="s">
        <v>42</v>
      </c>
      <c r="P17" s="92" t="s">
        <v>40</v>
      </c>
      <c r="Q17" s="93" t="s">
        <v>43</v>
      </c>
    </row>
    <row r="18" spans="1:17" ht="30" customHeight="1" x14ac:dyDescent="0.45">
      <c r="A18" s="61">
        <v>3.1</v>
      </c>
      <c r="B18" s="20" t="s">
        <v>47</v>
      </c>
      <c r="C18" s="63">
        <f>SUM(E18:J18)/1000000</f>
        <v>1.1890269</v>
      </c>
      <c r="D18" s="66"/>
      <c r="E18" s="94">
        <f>INDEX('Funding Tables'!$Q$3:$Q$78,MATCH('4. Board Level Worksheet'!$C$5,'Funding Tables'!$C$3:$C$78,0))*1000000</f>
        <v>471100</v>
      </c>
      <c r="F18" s="94">
        <f>INDEX('Funding Tables'!$R$3:$R$78,MATCH('4. Board Level Worksheet'!$C$5,'Funding Tables'!$C$3:$C$78,0))*1000000</f>
        <v>471100</v>
      </c>
      <c r="G18" s="95">
        <v>85755</v>
      </c>
      <c r="H18" s="95">
        <v>161071.9</v>
      </c>
      <c r="I18" s="95">
        <v>0</v>
      </c>
      <c r="J18" s="95">
        <v>0</v>
      </c>
      <c r="K18" s="56"/>
      <c r="L18" s="51"/>
      <c r="M18" s="51"/>
      <c r="N18" s="51"/>
      <c r="O18" s="51"/>
      <c r="P18" s="51"/>
      <c r="Q18" s="52"/>
    </row>
    <row r="19" spans="1:17" ht="30" customHeight="1" thickBot="1" x14ac:dyDescent="0.5">
      <c r="A19" s="61">
        <v>3.2</v>
      </c>
      <c r="B19" s="20" t="s">
        <v>48</v>
      </c>
      <c r="C19" s="63">
        <f>SUM(K19:Q19)/1000000</f>
        <v>11.21826426</v>
      </c>
      <c r="D19" s="66"/>
      <c r="E19" s="53"/>
      <c r="F19" s="54"/>
      <c r="G19" s="54"/>
      <c r="H19" s="54"/>
      <c r="I19" s="54"/>
      <c r="J19" s="57"/>
      <c r="K19" s="96">
        <f>INDEX('Funding Tables'!$S$3:$S$78,MATCH('4. Board Level Worksheet'!$C$5,'Funding Tables'!$C$3:$C$78,0))*1000000</f>
        <v>295396</v>
      </c>
      <c r="L19" s="96">
        <f>INDEX('Funding Tables'!$T$3:$T$78,MATCH('4. Board Level Worksheet'!$C$5,'Funding Tables'!$C$3:$C$78,0))*1000000</f>
        <v>47000</v>
      </c>
      <c r="M19" s="96">
        <f>INDEX('Funding Tables'!$V$3:$V$78,MATCH('4. Board Level Worksheet'!$C$5,'Funding Tables'!$C$3:$C$78,0))*1000000</f>
        <v>98000</v>
      </c>
      <c r="N19" s="95">
        <v>623623.26</v>
      </c>
      <c r="O19" s="95">
        <v>3550000</v>
      </c>
      <c r="P19" s="95">
        <v>6604245</v>
      </c>
      <c r="Q19" s="95" t="s">
        <v>49</v>
      </c>
    </row>
    <row r="21" spans="1:17" x14ac:dyDescent="0.45">
      <c r="A21" s="17">
        <v>3.3</v>
      </c>
      <c r="B21" s="64" t="s">
        <v>50</v>
      </c>
      <c r="C21" s="26">
        <v>2</v>
      </c>
      <c r="D21" s="66" t="s">
        <v>29</v>
      </c>
    </row>
    <row r="22" spans="1:17" x14ac:dyDescent="0.45">
      <c r="A22" s="17">
        <v>3.4</v>
      </c>
      <c r="B22" s="64" t="s">
        <v>51</v>
      </c>
      <c r="C22" s="26">
        <v>44</v>
      </c>
      <c r="D22" s="66" t="s">
        <v>29</v>
      </c>
    </row>
    <row r="23" spans="1:17" x14ac:dyDescent="0.45">
      <c r="A23" s="17">
        <v>3.5</v>
      </c>
      <c r="B23" s="64" t="s">
        <v>52</v>
      </c>
      <c r="C23" s="88">
        <f>IFERROR(C22/ROWS(Table1[Name of School Facility]),"")</f>
        <v>0.93617021276595747</v>
      </c>
      <c r="D23" s="66" t="s">
        <v>53</v>
      </c>
    </row>
    <row r="24" spans="1:17" x14ac:dyDescent="0.45">
      <c r="A24" s="17">
        <v>3.6</v>
      </c>
      <c r="B24" s="64" t="s">
        <v>54</v>
      </c>
      <c r="C24" s="26">
        <v>27</v>
      </c>
      <c r="D24" s="66" t="s">
        <v>29</v>
      </c>
    </row>
    <row r="25" spans="1:17" x14ac:dyDescent="0.45">
      <c r="A25" s="17">
        <v>3.7</v>
      </c>
      <c r="B25" s="64" t="s">
        <v>55</v>
      </c>
      <c r="C25" s="26">
        <v>36</v>
      </c>
      <c r="D25" s="66" t="s">
        <v>29</v>
      </c>
    </row>
    <row r="26" spans="1:17" x14ac:dyDescent="0.45">
      <c r="A26" s="17">
        <v>3.8</v>
      </c>
      <c r="B26" s="64" t="s">
        <v>56</v>
      </c>
      <c r="C26" s="88">
        <f>IFERROR(C25/ROWS(Table1[Name of School Facility]),"")</f>
        <v>0.76595744680851063</v>
      </c>
      <c r="D26" s="66" t="s">
        <v>53</v>
      </c>
    </row>
    <row r="27" spans="1:17" x14ac:dyDescent="0.45">
      <c r="A27" s="17"/>
      <c r="B27" s="20"/>
      <c r="C27" s="21"/>
      <c r="D27" s="66"/>
    </row>
    <row r="28" spans="1:17" x14ac:dyDescent="0.45">
      <c r="A28" s="50">
        <v>4</v>
      </c>
      <c r="B28" s="49" t="s">
        <v>57</v>
      </c>
      <c r="C28" s="85">
        <v>1028</v>
      </c>
      <c r="D28" s="66" t="s">
        <v>29</v>
      </c>
    </row>
  </sheetData>
  <sheetProtection algorithmName="SHA-512" hashValue="FSS+f6zMhHo+OdUPjzmgJbclGvEL+xu8HciYeLMwTDI6N434MlbBC3UtmUtkfuaf8hDtsZqhxjycXF+ntHoT+Q==" saltValue="E8TagqX+vibtPUyWhfG2WA==" spinCount="100000" sheet="1" objects="1" scenarios="1" selectLockedCells="1" selectUnlockedCells="1"/>
  <mergeCells count="4">
    <mergeCell ref="E15:Q15"/>
    <mergeCell ref="E16:J16"/>
    <mergeCell ref="K16:Q16"/>
    <mergeCell ref="F2:G2"/>
  </mergeCells>
  <dataValidations count="1">
    <dataValidation operator="lessThan" allowBlank="1" showInputMessage="1" showErrorMessage="1" sqref="E8 C8" xr:uid="{25D9E677-DE32-483F-AF8A-24038D659400}"/>
  </dataValidations>
  <pageMargins left="0.7" right="0.7" top="0.75" bottom="0.75" header="0.3" footer="0.3"/>
  <pageSetup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EB7B65-5C6D-4C09-A49F-8E0DD2444495}">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F74A-DE88-40F0-9687-4C5F57E69174}">
  <sheetPr codeName="Sheet6">
    <tabColor theme="7" tint="0.79998168889431442"/>
    <pageSetUpPr fitToPage="1"/>
  </sheetPr>
  <dimension ref="A1:K53"/>
  <sheetViews>
    <sheetView topLeftCell="A25" zoomScale="110" zoomScaleNormal="110" workbookViewId="0">
      <selection activeCell="C46" sqref="C46"/>
    </sheetView>
  </sheetViews>
  <sheetFormatPr defaultColWidth="8.796875" defaultRowHeight="14.25" x14ac:dyDescent="0.45"/>
  <cols>
    <col min="1" max="1" width="26.1328125" customWidth="1"/>
    <col min="2" max="2" width="13" customWidth="1"/>
    <col min="3" max="3" width="30.796875" style="28" customWidth="1"/>
    <col min="4" max="4" width="20.796875" style="28" customWidth="1"/>
    <col min="5" max="5" width="32" style="28" customWidth="1"/>
    <col min="6" max="6" width="26.33203125" style="28" customWidth="1"/>
    <col min="7" max="7" width="32.46484375" style="28" customWidth="1"/>
    <col min="8" max="8" width="46.6640625" style="28" customWidth="1"/>
    <col min="9" max="9" width="41.1328125" style="28" customWidth="1"/>
    <col min="10" max="10" width="33.1328125" style="28" customWidth="1"/>
    <col min="11" max="11" width="10.46484375" style="28" bestFit="1" customWidth="1"/>
    <col min="14" max="14" width="29.46484375" customWidth="1"/>
    <col min="23" max="23" width="32.796875" customWidth="1"/>
  </cols>
  <sheetData>
    <row r="1" spans="1:11" ht="15.75" x14ac:dyDescent="0.45">
      <c r="A1" s="73" t="s">
        <v>58</v>
      </c>
    </row>
    <row r="2" spans="1:11" s="27" customFormat="1" ht="57" x14ac:dyDescent="0.45">
      <c r="A2" s="97" t="s">
        <v>59</v>
      </c>
      <c r="B2" s="29"/>
      <c r="C2" s="30" t="s">
        <v>60</v>
      </c>
      <c r="D2" s="31" t="s">
        <v>61</v>
      </c>
      <c r="E2" s="31" t="s">
        <v>61</v>
      </c>
      <c r="F2" s="31" t="s">
        <v>61</v>
      </c>
      <c r="G2" s="31" t="s">
        <v>61</v>
      </c>
      <c r="H2" s="31" t="s">
        <v>61</v>
      </c>
      <c r="I2" s="31" t="s">
        <v>61</v>
      </c>
      <c r="J2" s="31" t="s">
        <v>62</v>
      </c>
    </row>
    <row r="3" spans="1:11" ht="14.65" thickBot="1" x14ac:dyDescent="0.5">
      <c r="K3"/>
    </row>
    <row r="4" spans="1:11" ht="14.65" thickBot="1" x14ac:dyDescent="0.5">
      <c r="A4" s="36" t="s">
        <v>63</v>
      </c>
      <c r="B4" s="37"/>
      <c r="C4" s="38"/>
      <c r="D4" s="39" t="s">
        <v>64</v>
      </c>
      <c r="E4" s="40"/>
      <c r="F4" s="40"/>
      <c r="G4" s="40"/>
      <c r="H4" s="40"/>
      <c r="I4" s="40"/>
      <c r="J4" s="40"/>
      <c r="K4"/>
    </row>
    <row r="5" spans="1:11" s="32" customFormat="1" ht="28.9" thickBot="1" x14ac:dyDescent="0.5">
      <c r="A5" s="41" t="s">
        <v>65</v>
      </c>
      <c r="B5" s="42" t="s">
        <v>66</v>
      </c>
      <c r="C5" s="42" t="s">
        <v>67</v>
      </c>
      <c r="D5" s="43" t="s">
        <v>8</v>
      </c>
      <c r="E5" s="74" t="s">
        <v>9</v>
      </c>
      <c r="F5" s="44" t="s">
        <v>10</v>
      </c>
      <c r="G5" s="44" t="s">
        <v>11</v>
      </c>
      <c r="H5" s="74" t="s">
        <v>12</v>
      </c>
      <c r="I5" s="44" t="s">
        <v>68</v>
      </c>
      <c r="J5" s="44" t="s">
        <v>14</v>
      </c>
      <c r="K5" s="89" t="s">
        <v>69</v>
      </c>
    </row>
    <row r="6" spans="1:11" x14ac:dyDescent="0.45">
      <c r="A6" t="s">
        <v>70</v>
      </c>
      <c r="B6" t="s">
        <v>71</v>
      </c>
      <c r="C6" s="28" t="s">
        <v>72</v>
      </c>
      <c r="D6" s="28" t="s">
        <v>73</v>
      </c>
      <c r="E6" s="28" t="s">
        <v>73</v>
      </c>
      <c r="F6" s="28" t="s">
        <v>73</v>
      </c>
      <c r="G6" s="28" t="s">
        <v>73</v>
      </c>
      <c r="H6" s="28" t="s">
        <v>73</v>
      </c>
      <c r="I6" s="28" t="s">
        <v>74</v>
      </c>
      <c r="J6" s="28">
        <v>57</v>
      </c>
      <c r="K6" s="28">
        <v>45</v>
      </c>
    </row>
    <row r="7" spans="1:11" x14ac:dyDescent="0.45">
      <c r="A7" t="s">
        <v>75</v>
      </c>
      <c r="B7" t="s">
        <v>76</v>
      </c>
      <c r="C7" s="28" t="s">
        <v>72</v>
      </c>
      <c r="D7" s="28" t="s">
        <v>73</v>
      </c>
      <c r="E7" s="28" t="s">
        <v>73</v>
      </c>
      <c r="F7" s="28" t="s">
        <v>73</v>
      </c>
      <c r="G7" s="28" t="s">
        <v>73</v>
      </c>
      <c r="H7" s="28" t="s">
        <v>73</v>
      </c>
      <c r="I7" s="28" t="s">
        <v>74</v>
      </c>
      <c r="J7" s="28">
        <v>40</v>
      </c>
      <c r="K7" s="28">
        <v>45</v>
      </c>
    </row>
    <row r="8" spans="1:11" x14ac:dyDescent="0.45">
      <c r="A8" t="s">
        <v>77</v>
      </c>
      <c r="B8" t="s">
        <v>78</v>
      </c>
      <c r="C8" s="28" t="s">
        <v>72</v>
      </c>
      <c r="D8" s="28" t="s">
        <v>79</v>
      </c>
      <c r="E8" s="28" t="s">
        <v>73</v>
      </c>
      <c r="F8" s="28" t="s">
        <v>73</v>
      </c>
      <c r="G8" s="28" t="s">
        <v>73</v>
      </c>
      <c r="H8" s="28" t="s">
        <v>73</v>
      </c>
      <c r="I8" s="28" t="s">
        <v>74</v>
      </c>
      <c r="J8" s="28">
        <v>0</v>
      </c>
      <c r="K8" s="28">
        <v>45</v>
      </c>
    </row>
    <row r="9" spans="1:11" x14ac:dyDescent="0.45">
      <c r="A9" t="s">
        <v>80</v>
      </c>
      <c r="B9" t="s">
        <v>81</v>
      </c>
      <c r="C9" s="28" t="s">
        <v>72</v>
      </c>
      <c r="D9" s="28" t="s">
        <v>73</v>
      </c>
      <c r="E9" s="28" t="s">
        <v>73</v>
      </c>
      <c r="F9" s="28" t="s">
        <v>73</v>
      </c>
      <c r="G9" s="28" t="s">
        <v>73</v>
      </c>
      <c r="H9" s="28" t="s">
        <v>73</v>
      </c>
      <c r="I9" s="28" t="s">
        <v>74</v>
      </c>
      <c r="J9" s="28">
        <v>19</v>
      </c>
      <c r="K9" s="28">
        <v>45</v>
      </c>
    </row>
    <row r="10" spans="1:11" x14ac:dyDescent="0.45">
      <c r="A10" t="s">
        <v>82</v>
      </c>
      <c r="B10" t="s">
        <v>83</v>
      </c>
      <c r="C10" s="28" t="s">
        <v>72</v>
      </c>
      <c r="D10" s="28" t="s">
        <v>73</v>
      </c>
      <c r="E10" s="28" t="s">
        <v>73</v>
      </c>
      <c r="F10" s="28" t="s">
        <v>73</v>
      </c>
      <c r="G10" s="28" t="s">
        <v>73</v>
      </c>
      <c r="H10" s="28" t="s">
        <v>73</v>
      </c>
      <c r="I10" s="28" t="s">
        <v>74</v>
      </c>
      <c r="J10" s="28">
        <v>52</v>
      </c>
      <c r="K10" s="28">
        <v>45</v>
      </c>
    </row>
    <row r="11" spans="1:11" x14ac:dyDescent="0.45">
      <c r="A11" t="s">
        <v>84</v>
      </c>
      <c r="B11" t="s">
        <v>85</v>
      </c>
      <c r="C11" s="28" t="s">
        <v>72</v>
      </c>
      <c r="D11" s="28" t="s">
        <v>73</v>
      </c>
      <c r="E11" s="28" t="s">
        <v>73</v>
      </c>
      <c r="F11" s="28" t="s">
        <v>73</v>
      </c>
      <c r="G11" s="28" t="s">
        <v>73</v>
      </c>
      <c r="H11" s="28" t="s">
        <v>73</v>
      </c>
      <c r="I11" s="28" t="s">
        <v>74</v>
      </c>
      <c r="J11" s="28">
        <v>9</v>
      </c>
      <c r="K11" s="28">
        <v>45</v>
      </c>
    </row>
    <row r="12" spans="1:11" x14ac:dyDescent="0.45">
      <c r="A12" t="s">
        <v>86</v>
      </c>
      <c r="B12" t="s">
        <v>87</v>
      </c>
      <c r="C12" s="28" t="s">
        <v>72</v>
      </c>
      <c r="D12" s="28" t="s">
        <v>73</v>
      </c>
      <c r="E12" s="28" t="s">
        <v>73</v>
      </c>
      <c r="F12" s="28" t="s">
        <v>73</v>
      </c>
      <c r="G12" s="28" t="s">
        <v>73</v>
      </c>
      <c r="H12" s="28" t="s">
        <v>73</v>
      </c>
      <c r="I12" s="28" t="s">
        <v>74</v>
      </c>
      <c r="J12" s="28">
        <v>8</v>
      </c>
      <c r="K12" s="28">
        <v>45</v>
      </c>
    </row>
    <row r="13" spans="1:11" x14ac:dyDescent="0.45">
      <c r="A13" t="s">
        <v>88</v>
      </c>
      <c r="B13" t="s">
        <v>89</v>
      </c>
      <c r="C13" s="28" t="s">
        <v>72</v>
      </c>
      <c r="D13" s="28" t="s">
        <v>73</v>
      </c>
      <c r="E13" s="28" t="s">
        <v>73</v>
      </c>
      <c r="F13" s="28" t="s">
        <v>73</v>
      </c>
      <c r="G13" s="28" t="s">
        <v>73</v>
      </c>
      <c r="H13" s="28" t="s">
        <v>73</v>
      </c>
      <c r="I13" s="28" t="s">
        <v>74</v>
      </c>
      <c r="J13" s="28">
        <v>50</v>
      </c>
      <c r="K13" s="28">
        <v>45</v>
      </c>
    </row>
    <row r="14" spans="1:11" x14ac:dyDescent="0.45">
      <c r="A14" t="s">
        <v>90</v>
      </c>
      <c r="B14" t="s">
        <v>91</v>
      </c>
      <c r="C14" s="28" t="s">
        <v>72</v>
      </c>
      <c r="D14" s="28" t="s">
        <v>73</v>
      </c>
      <c r="E14" s="28" t="s">
        <v>73</v>
      </c>
      <c r="F14" s="28" t="s">
        <v>73</v>
      </c>
      <c r="G14" s="28" t="s">
        <v>73</v>
      </c>
      <c r="H14" s="28" t="s">
        <v>73</v>
      </c>
      <c r="I14" s="28" t="s">
        <v>74</v>
      </c>
      <c r="J14" s="28">
        <v>35</v>
      </c>
      <c r="K14" s="28">
        <v>45</v>
      </c>
    </row>
    <row r="15" spans="1:11" x14ac:dyDescent="0.45">
      <c r="A15" t="s">
        <v>5</v>
      </c>
      <c r="B15" t="s">
        <v>92</v>
      </c>
      <c r="C15" s="28" t="s">
        <v>93</v>
      </c>
      <c r="D15" s="28" t="s">
        <v>73</v>
      </c>
      <c r="E15" s="28" t="s">
        <v>73</v>
      </c>
      <c r="F15" s="28" t="s">
        <v>73</v>
      </c>
      <c r="G15" s="28" t="s">
        <v>73</v>
      </c>
      <c r="H15" s="28" t="s">
        <v>73</v>
      </c>
      <c r="I15" s="28" t="s">
        <v>74</v>
      </c>
      <c r="J15" s="28">
        <v>13</v>
      </c>
      <c r="K15" s="28">
        <v>45</v>
      </c>
    </row>
    <row r="16" spans="1:11" x14ac:dyDescent="0.45">
      <c r="A16" t="s">
        <v>94</v>
      </c>
      <c r="B16" t="s">
        <v>95</v>
      </c>
      <c r="C16" s="28" t="s">
        <v>72</v>
      </c>
      <c r="D16" s="28" t="s">
        <v>73</v>
      </c>
      <c r="E16" s="28" t="s">
        <v>73</v>
      </c>
      <c r="F16" s="28" t="s">
        <v>73</v>
      </c>
      <c r="G16" s="28" t="s">
        <v>73</v>
      </c>
      <c r="H16" s="28" t="s">
        <v>73</v>
      </c>
      <c r="I16" s="28" t="s">
        <v>74</v>
      </c>
      <c r="J16" s="28">
        <v>56</v>
      </c>
      <c r="K16" s="28">
        <v>45</v>
      </c>
    </row>
    <row r="17" spans="1:11" x14ac:dyDescent="0.45">
      <c r="A17" t="s">
        <v>96</v>
      </c>
      <c r="B17" t="s">
        <v>97</v>
      </c>
      <c r="C17" s="28" t="s">
        <v>93</v>
      </c>
      <c r="D17" s="28" t="s">
        <v>73</v>
      </c>
      <c r="E17" s="28" t="s">
        <v>73</v>
      </c>
      <c r="F17" s="28" t="s">
        <v>73</v>
      </c>
      <c r="G17" s="28" t="s">
        <v>73</v>
      </c>
      <c r="H17" s="28" t="s">
        <v>73</v>
      </c>
      <c r="I17" s="28" t="s">
        <v>74</v>
      </c>
      <c r="J17" s="28">
        <v>13</v>
      </c>
      <c r="K17" s="28">
        <v>45</v>
      </c>
    </row>
    <row r="18" spans="1:11" x14ac:dyDescent="0.45">
      <c r="A18" t="s">
        <v>98</v>
      </c>
      <c r="B18" t="s">
        <v>99</v>
      </c>
      <c r="C18" s="28" t="s">
        <v>72</v>
      </c>
      <c r="D18" s="28" t="s">
        <v>73</v>
      </c>
      <c r="E18" s="28" t="s">
        <v>73</v>
      </c>
      <c r="F18" s="28" t="s">
        <v>73</v>
      </c>
      <c r="G18" s="28" t="s">
        <v>73</v>
      </c>
      <c r="H18" s="28" t="s">
        <v>73</v>
      </c>
      <c r="I18" s="28" t="s">
        <v>74</v>
      </c>
      <c r="J18" s="28">
        <v>15</v>
      </c>
      <c r="K18" s="28">
        <v>45</v>
      </c>
    </row>
    <row r="19" spans="1:11" x14ac:dyDescent="0.45">
      <c r="A19" t="s">
        <v>100</v>
      </c>
      <c r="B19" t="s">
        <v>101</v>
      </c>
      <c r="C19" s="28" t="s">
        <v>72</v>
      </c>
      <c r="D19" s="28" t="s">
        <v>73</v>
      </c>
      <c r="E19" s="28" t="s">
        <v>73</v>
      </c>
      <c r="F19" s="28" t="s">
        <v>73</v>
      </c>
      <c r="G19" s="28" t="s">
        <v>73</v>
      </c>
      <c r="H19" s="28" t="s">
        <v>73</v>
      </c>
      <c r="I19" s="28" t="s">
        <v>74</v>
      </c>
      <c r="J19" s="28">
        <v>20</v>
      </c>
      <c r="K19" s="28">
        <v>45</v>
      </c>
    </row>
    <row r="20" spans="1:11" x14ac:dyDescent="0.45">
      <c r="A20" t="s">
        <v>102</v>
      </c>
      <c r="B20" t="s">
        <v>103</v>
      </c>
      <c r="C20" s="28" t="s">
        <v>72</v>
      </c>
      <c r="D20" s="28" t="s">
        <v>73</v>
      </c>
      <c r="E20" s="28" t="s">
        <v>73</v>
      </c>
      <c r="F20" s="28" t="s">
        <v>73</v>
      </c>
      <c r="G20" s="28" t="s">
        <v>73</v>
      </c>
      <c r="H20" s="28" t="s">
        <v>73</v>
      </c>
      <c r="I20" s="28" t="s">
        <v>74</v>
      </c>
      <c r="J20" s="28">
        <v>29</v>
      </c>
      <c r="K20" s="28">
        <v>45</v>
      </c>
    </row>
    <row r="21" spans="1:11" x14ac:dyDescent="0.45">
      <c r="A21" t="s">
        <v>104</v>
      </c>
      <c r="B21" t="s">
        <v>105</v>
      </c>
      <c r="C21" s="28" t="s">
        <v>72</v>
      </c>
      <c r="D21" s="28" t="s">
        <v>73</v>
      </c>
      <c r="E21" s="28" t="s">
        <v>73</v>
      </c>
      <c r="F21" s="28" t="s">
        <v>73</v>
      </c>
      <c r="G21" s="28" t="s">
        <v>73</v>
      </c>
      <c r="H21" s="28" t="s">
        <v>73</v>
      </c>
      <c r="I21" s="28" t="s">
        <v>74</v>
      </c>
      <c r="J21" s="28">
        <v>13</v>
      </c>
      <c r="K21" s="28">
        <v>45</v>
      </c>
    </row>
    <row r="22" spans="1:11" x14ac:dyDescent="0.45">
      <c r="A22" t="s">
        <v>106</v>
      </c>
      <c r="B22" t="s">
        <v>107</v>
      </c>
      <c r="C22" s="28" t="s">
        <v>72</v>
      </c>
      <c r="D22" s="28" t="s">
        <v>73</v>
      </c>
      <c r="E22" s="28" t="s">
        <v>73</v>
      </c>
      <c r="F22" s="28" t="s">
        <v>73</v>
      </c>
      <c r="G22" s="28" t="s">
        <v>73</v>
      </c>
      <c r="H22" s="28" t="s">
        <v>73</v>
      </c>
      <c r="I22" s="28" t="s">
        <v>74</v>
      </c>
      <c r="J22" s="28">
        <v>17</v>
      </c>
      <c r="K22" s="28">
        <v>45</v>
      </c>
    </row>
    <row r="23" spans="1:11" x14ac:dyDescent="0.45">
      <c r="A23" t="s">
        <v>108</v>
      </c>
      <c r="B23" t="s">
        <v>109</v>
      </c>
      <c r="C23" s="28" t="s">
        <v>72</v>
      </c>
      <c r="D23" s="28" t="s">
        <v>73</v>
      </c>
      <c r="E23" s="28" t="s">
        <v>73</v>
      </c>
      <c r="F23" s="28" t="s">
        <v>73</v>
      </c>
      <c r="G23" s="28" t="s">
        <v>73</v>
      </c>
      <c r="H23" s="28" t="s">
        <v>73</v>
      </c>
      <c r="I23" s="28" t="s">
        <v>74</v>
      </c>
      <c r="J23" s="28">
        <v>17</v>
      </c>
      <c r="K23" s="28">
        <v>45</v>
      </c>
    </row>
    <row r="24" spans="1:11" x14ac:dyDescent="0.45">
      <c r="A24" t="s">
        <v>110</v>
      </c>
      <c r="B24" t="s">
        <v>111</v>
      </c>
      <c r="C24" s="28" t="s">
        <v>112</v>
      </c>
      <c r="D24" s="28" t="s">
        <v>73</v>
      </c>
      <c r="E24" s="28" t="s">
        <v>73</v>
      </c>
      <c r="F24" s="28" t="s">
        <v>73</v>
      </c>
      <c r="G24" s="28" t="s">
        <v>73</v>
      </c>
      <c r="H24" s="28" t="s">
        <v>73</v>
      </c>
      <c r="I24" s="28" t="s">
        <v>74</v>
      </c>
      <c r="J24" s="28">
        <v>18</v>
      </c>
      <c r="K24" s="28">
        <v>45</v>
      </c>
    </row>
    <row r="25" spans="1:11" x14ac:dyDescent="0.45">
      <c r="A25" t="s">
        <v>113</v>
      </c>
      <c r="B25" t="s">
        <v>114</v>
      </c>
      <c r="C25" s="28" t="s">
        <v>72</v>
      </c>
      <c r="D25" s="28" t="s">
        <v>73</v>
      </c>
      <c r="E25" s="28" t="s">
        <v>73</v>
      </c>
      <c r="F25" s="28" t="s">
        <v>73</v>
      </c>
      <c r="G25" s="28" t="s">
        <v>73</v>
      </c>
      <c r="H25" s="28" t="s">
        <v>73</v>
      </c>
      <c r="I25" s="28" t="s">
        <v>74</v>
      </c>
      <c r="J25" s="28">
        <v>30</v>
      </c>
      <c r="K25" s="28">
        <v>45</v>
      </c>
    </row>
    <row r="26" spans="1:11" x14ac:dyDescent="0.45">
      <c r="A26" t="s">
        <v>115</v>
      </c>
      <c r="B26" t="s">
        <v>116</v>
      </c>
      <c r="C26" s="28" t="s">
        <v>72</v>
      </c>
      <c r="D26" s="28" t="s">
        <v>73</v>
      </c>
      <c r="E26" s="28" t="s">
        <v>73</v>
      </c>
      <c r="F26" s="28" t="s">
        <v>73</v>
      </c>
      <c r="G26" s="28" t="s">
        <v>73</v>
      </c>
      <c r="H26" s="28" t="s">
        <v>73</v>
      </c>
      <c r="I26" s="28" t="s">
        <v>74</v>
      </c>
      <c r="J26" s="28">
        <v>12</v>
      </c>
      <c r="K26" s="28">
        <v>45</v>
      </c>
    </row>
    <row r="27" spans="1:11" x14ac:dyDescent="0.45">
      <c r="A27" t="s">
        <v>117</v>
      </c>
      <c r="B27" t="s">
        <v>118</v>
      </c>
      <c r="C27" s="28" t="s">
        <v>93</v>
      </c>
      <c r="D27" s="28" t="s">
        <v>73</v>
      </c>
      <c r="E27" s="28" t="s">
        <v>73</v>
      </c>
      <c r="F27" s="28" t="s">
        <v>73</v>
      </c>
      <c r="G27" s="28" t="s">
        <v>73</v>
      </c>
      <c r="H27" s="28" t="s">
        <v>73</v>
      </c>
      <c r="I27" s="28" t="s">
        <v>74</v>
      </c>
      <c r="J27" s="28">
        <v>7</v>
      </c>
      <c r="K27" s="28">
        <v>45</v>
      </c>
    </row>
    <row r="28" spans="1:11" x14ac:dyDescent="0.45">
      <c r="A28" t="s">
        <v>119</v>
      </c>
      <c r="B28" t="s">
        <v>120</v>
      </c>
      <c r="C28" s="28" t="s">
        <v>72</v>
      </c>
      <c r="D28" s="28" t="s">
        <v>73</v>
      </c>
      <c r="E28" s="28" t="s">
        <v>73</v>
      </c>
      <c r="F28" s="28" t="s">
        <v>73</v>
      </c>
      <c r="G28" s="28" t="s">
        <v>73</v>
      </c>
      <c r="H28" s="28" t="s">
        <v>73</v>
      </c>
      <c r="I28" s="28" t="s">
        <v>74</v>
      </c>
      <c r="J28" s="28">
        <v>23</v>
      </c>
      <c r="K28" s="28">
        <v>45</v>
      </c>
    </row>
    <row r="29" spans="1:11" x14ac:dyDescent="0.45">
      <c r="A29" t="s">
        <v>121</v>
      </c>
      <c r="B29" t="s">
        <v>122</v>
      </c>
      <c r="C29" s="28" t="s">
        <v>72</v>
      </c>
      <c r="D29" s="28" t="s">
        <v>73</v>
      </c>
      <c r="E29" s="28" t="s">
        <v>73</v>
      </c>
      <c r="F29" s="28" t="s">
        <v>73</v>
      </c>
      <c r="G29" s="28" t="s">
        <v>73</v>
      </c>
      <c r="H29" s="28" t="s">
        <v>73</v>
      </c>
      <c r="I29" s="28" t="s">
        <v>74</v>
      </c>
      <c r="J29" s="28">
        <v>19</v>
      </c>
      <c r="K29" s="28">
        <v>45</v>
      </c>
    </row>
    <row r="30" spans="1:11" x14ac:dyDescent="0.45">
      <c r="A30" t="s">
        <v>123</v>
      </c>
      <c r="B30" t="s">
        <v>124</v>
      </c>
      <c r="C30" s="28" t="s">
        <v>72</v>
      </c>
      <c r="D30" s="28" t="s">
        <v>73</v>
      </c>
      <c r="E30" s="28" t="s">
        <v>73</v>
      </c>
      <c r="F30" s="28" t="s">
        <v>73</v>
      </c>
      <c r="G30" s="28" t="s">
        <v>73</v>
      </c>
      <c r="H30" s="28" t="s">
        <v>73</v>
      </c>
      <c r="I30" s="28" t="s">
        <v>74</v>
      </c>
      <c r="J30" s="28">
        <v>20</v>
      </c>
      <c r="K30" s="28">
        <v>45</v>
      </c>
    </row>
    <row r="31" spans="1:11" x14ac:dyDescent="0.45">
      <c r="A31" t="s">
        <v>125</v>
      </c>
      <c r="B31" t="s">
        <v>126</v>
      </c>
      <c r="C31" s="28" t="s">
        <v>72</v>
      </c>
      <c r="D31" s="28" t="s">
        <v>73</v>
      </c>
      <c r="E31" s="28" t="s">
        <v>73</v>
      </c>
      <c r="F31" s="28" t="s">
        <v>73</v>
      </c>
      <c r="G31" s="28" t="s">
        <v>73</v>
      </c>
      <c r="H31" s="28" t="s">
        <v>73</v>
      </c>
      <c r="I31" s="28" t="s">
        <v>74</v>
      </c>
      <c r="J31" s="28">
        <v>18</v>
      </c>
      <c r="K31" s="28">
        <v>45</v>
      </c>
    </row>
    <row r="32" spans="1:11" x14ac:dyDescent="0.45">
      <c r="A32" t="s">
        <v>127</v>
      </c>
      <c r="B32" t="s">
        <v>128</v>
      </c>
      <c r="C32" s="28" t="s">
        <v>93</v>
      </c>
      <c r="D32" s="28" t="s">
        <v>73</v>
      </c>
      <c r="E32" s="28" t="s">
        <v>73</v>
      </c>
      <c r="F32" s="28" t="s">
        <v>73</v>
      </c>
      <c r="G32" s="28" t="s">
        <v>73</v>
      </c>
      <c r="H32" s="28" t="s">
        <v>73</v>
      </c>
      <c r="I32" s="28" t="s">
        <v>74</v>
      </c>
      <c r="J32" s="28">
        <v>20</v>
      </c>
      <c r="K32" s="28">
        <v>45</v>
      </c>
    </row>
    <row r="33" spans="1:11" x14ac:dyDescent="0.45">
      <c r="A33" t="s">
        <v>129</v>
      </c>
      <c r="B33" t="s">
        <v>130</v>
      </c>
      <c r="C33" s="28" t="s">
        <v>112</v>
      </c>
      <c r="D33" s="28" t="s">
        <v>73</v>
      </c>
      <c r="E33" s="28" t="s">
        <v>73</v>
      </c>
      <c r="F33" s="28" t="s">
        <v>73</v>
      </c>
      <c r="G33" s="28" t="s">
        <v>73</v>
      </c>
      <c r="H33" s="28" t="s">
        <v>73</v>
      </c>
      <c r="I33" s="28" t="s">
        <v>74</v>
      </c>
      <c r="J33" s="28">
        <v>14</v>
      </c>
      <c r="K33" s="28">
        <v>45</v>
      </c>
    </row>
    <row r="34" spans="1:11" x14ac:dyDescent="0.45">
      <c r="A34" t="s">
        <v>131</v>
      </c>
      <c r="B34" t="s">
        <v>132</v>
      </c>
      <c r="C34" s="28" t="s">
        <v>72</v>
      </c>
      <c r="D34" s="28" t="s">
        <v>73</v>
      </c>
      <c r="E34" s="28" t="s">
        <v>73</v>
      </c>
      <c r="F34" s="28" t="s">
        <v>73</v>
      </c>
      <c r="G34" s="28" t="s">
        <v>73</v>
      </c>
      <c r="H34" s="28" t="s">
        <v>73</v>
      </c>
      <c r="I34" s="28" t="s">
        <v>74</v>
      </c>
      <c r="J34" s="28">
        <v>20</v>
      </c>
      <c r="K34" s="28">
        <v>45</v>
      </c>
    </row>
    <row r="35" spans="1:11" x14ac:dyDescent="0.45">
      <c r="A35" t="s">
        <v>133</v>
      </c>
      <c r="B35" t="s">
        <v>134</v>
      </c>
      <c r="C35" s="28" t="s">
        <v>72</v>
      </c>
      <c r="D35" s="28" t="s">
        <v>73</v>
      </c>
      <c r="E35" s="28" t="s">
        <v>73</v>
      </c>
      <c r="F35" s="28" t="s">
        <v>73</v>
      </c>
      <c r="G35" s="28" t="s">
        <v>73</v>
      </c>
      <c r="H35" s="28" t="s">
        <v>73</v>
      </c>
      <c r="I35" s="28" t="s">
        <v>74</v>
      </c>
      <c r="J35" s="28">
        <v>17</v>
      </c>
      <c r="K35" s="28">
        <v>45</v>
      </c>
    </row>
    <row r="36" spans="1:11" x14ac:dyDescent="0.45">
      <c r="A36" t="s">
        <v>135</v>
      </c>
      <c r="B36" t="s">
        <v>136</v>
      </c>
      <c r="C36" s="28" t="s">
        <v>72</v>
      </c>
      <c r="D36" s="28" t="s">
        <v>73</v>
      </c>
      <c r="E36" s="28" t="s">
        <v>73</v>
      </c>
      <c r="F36" s="28" t="s">
        <v>73</v>
      </c>
      <c r="G36" s="28" t="s">
        <v>73</v>
      </c>
      <c r="H36" s="28" t="s">
        <v>73</v>
      </c>
      <c r="I36" s="28" t="s">
        <v>74</v>
      </c>
      <c r="J36" s="28">
        <v>24</v>
      </c>
      <c r="K36" s="28">
        <v>45</v>
      </c>
    </row>
    <row r="37" spans="1:11" x14ac:dyDescent="0.45">
      <c r="A37" t="s">
        <v>137</v>
      </c>
      <c r="B37" t="s">
        <v>138</v>
      </c>
      <c r="C37" s="28" t="s">
        <v>72</v>
      </c>
      <c r="D37" s="28" t="s">
        <v>73</v>
      </c>
      <c r="E37" s="28" t="s">
        <v>73</v>
      </c>
      <c r="F37" s="28" t="s">
        <v>73</v>
      </c>
      <c r="G37" s="28" t="s">
        <v>73</v>
      </c>
      <c r="H37" s="28" t="s">
        <v>73</v>
      </c>
      <c r="I37" s="28" t="s">
        <v>74</v>
      </c>
      <c r="J37" s="28">
        <v>14</v>
      </c>
      <c r="K37" s="28">
        <v>45</v>
      </c>
    </row>
    <row r="38" spans="1:11" x14ac:dyDescent="0.45">
      <c r="A38" t="s">
        <v>139</v>
      </c>
      <c r="B38" t="s">
        <v>140</v>
      </c>
      <c r="C38" s="28" t="s">
        <v>72</v>
      </c>
      <c r="D38" s="28" t="s">
        <v>73</v>
      </c>
      <c r="E38" s="28" t="s">
        <v>73</v>
      </c>
      <c r="F38" s="28" t="s">
        <v>73</v>
      </c>
      <c r="G38" s="28" t="s">
        <v>73</v>
      </c>
      <c r="H38" s="28" t="s">
        <v>73</v>
      </c>
      <c r="I38" s="28" t="s">
        <v>74</v>
      </c>
      <c r="J38" s="28">
        <v>19</v>
      </c>
      <c r="K38" s="28">
        <v>45</v>
      </c>
    </row>
    <row r="39" spans="1:11" x14ac:dyDescent="0.45">
      <c r="A39" t="s">
        <v>141</v>
      </c>
      <c r="B39" t="s">
        <v>142</v>
      </c>
      <c r="C39" s="28" t="s">
        <v>72</v>
      </c>
      <c r="D39" s="28" t="s">
        <v>73</v>
      </c>
      <c r="E39" s="28" t="s">
        <v>73</v>
      </c>
      <c r="F39" s="28" t="s">
        <v>73</v>
      </c>
      <c r="G39" s="28" t="s">
        <v>73</v>
      </c>
      <c r="H39" s="28" t="s">
        <v>73</v>
      </c>
      <c r="I39" s="28" t="s">
        <v>74</v>
      </c>
      <c r="J39" s="28">
        <v>12</v>
      </c>
      <c r="K39" s="28">
        <v>45</v>
      </c>
    </row>
    <row r="40" spans="1:11" x14ac:dyDescent="0.45">
      <c r="A40" t="s">
        <v>143</v>
      </c>
      <c r="B40" t="s">
        <v>144</v>
      </c>
      <c r="C40" s="28" t="s">
        <v>72</v>
      </c>
      <c r="D40" s="28" t="s">
        <v>73</v>
      </c>
      <c r="E40" s="28" t="s">
        <v>73</v>
      </c>
      <c r="F40" s="28" t="s">
        <v>73</v>
      </c>
      <c r="G40" s="28" t="s">
        <v>73</v>
      </c>
      <c r="H40" s="28" t="s">
        <v>73</v>
      </c>
      <c r="I40" s="28" t="s">
        <v>74</v>
      </c>
      <c r="J40" s="28">
        <v>20</v>
      </c>
      <c r="K40" s="28">
        <v>45</v>
      </c>
    </row>
    <row r="41" spans="1:11" x14ac:dyDescent="0.45">
      <c r="A41" t="s">
        <v>279</v>
      </c>
      <c r="B41" t="s">
        <v>145</v>
      </c>
      <c r="C41" s="28" t="s">
        <v>72</v>
      </c>
      <c r="D41" s="28" t="s">
        <v>79</v>
      </c>
      <c r="E41" s="28" t="s">
        <v>79</v>
      </c>
      <c r="F41" s="28" t="s">
        <v>79</v>
      </c>
      <c r="G41" s="28" t="s">
        <v>79</v>
      </c>
      <c r="H41" s="28" t="s">
        <v>79</v>
      </c>
      <c r="I41" s="28" t="s">
        <v>74</v>
      </c>
      <c r="J41" s="28">
        <v>0</v>
      </c>
      <c r="K41" s="28">
        <v>45</v>
      </c>
    </row>
    <row r="42" spans="1:11" x14ac:dyDescent="0.45">
      <c r="A42" t="s">
        <v>278</v>
      </c>
      <c r="B42" t="s">
        <v>146</v>
      </c>
      <c r="C42" s="28" t="s">
        <v>72</v>
      </c>
      <c r="D42" s="28" t="s">
        <v>73</v>
      </c>
      <c r="E42" s="28" t="s">
        <v>73</v>
      </c>
      <c r="F42" s="28" t="s">
        <v>73</v>
      </c>
      <c r="G42" s="28" t="s">
        <v>73</v>
      </c>
      <c r="H42" s="28" t="s">
        <v>73</v>
      </c>
      <c r="I42" s="28" t="s">
        <v>74</v>
      </c>
      <c r="J42" s="28">
        <v>17</v>
      </c>
      <c r="K42" s="28">
        <v>45</v>
      </c>
    </row>
    <row r="43" spans="1:11" x14ac:dyDescent="0.45">
      <c r="A43" t="s">
        <v>147</v>
      </c>
      <c r="B43" t="s">
        <v>148</v>
      </c>
      <c r="C43" s="28" t="s">
        <v>72</v>
      </c>
      <c r="D43" s="28" t="s">
        <v>73</v>
      </c>
      <c r="E43" s="28" t="s">
        <v>73</v>
      </c>
      <c r="F43" s="28" t="s">
        <v>73</v>
      </c>
      <c r="G43" s="28" t="s">
        <v>73</v>
      </c>
      <c r="H43" s="28" t="s">
        <v>73</v>
      </c>
      <c r="I43" s="28" t="s">
        <v>74</v>
      </c>
      <c r="J43" s="28">
        <v>24</v>
      </c>
      <c r="K43" s="28">
        <v>45</v>
      </c>
    </row>
    <row r="44" spans="1:11" x14ac:dyDescent="0.45">
      <c r="A44" t="s">
        <v>149</v>
      </c>
      <c r="B44" t="s">
        <v>150</v>
      </c>
      <c r="C44" s="28" t="s">
        <v>72</v>
      </c>
      <c r="D44" s="28" t="s">
        <v>73</v>
      </c>
      <c r="E44" s="28" t="s">
        <v>73</v>
      </c>
      <c r="F44" s="28" t="s">
        <v>73</v>
      </c>
      <c r="G44" s="28" t="s">
        <v>73</v>
      </c>
      <c r="H44" s="28" t="s">
        <v>73</v>
      </c>
      <c r="I44" s="28" t="s">
        <v>74</v>
      </c>
      <c r="J44" s="28">
        <v>65</v>
      </c>
      <c r="K44" s="28">
        <v>45</v>
      </c>
    </row>
    <row r="45" spans="1:11" x14ac:dyDescent="0.45">
      <c r="A45" t="s">
        <v>151</v>
      </c>
      <c r="B45" t="s">
        <v>152</v>
      </c>
      <c r="C45" s="28" t="s">
        <v>72</v>
      </c>
      <c r="D45" s="28" t="s">
        <v>73</v>
      </c>
      <c r="E45" s="28" t="s">
        <v>73</v>
      </c>
      <c r="F45" s="28" t="s">
        <v>73</v>
      </c>
      <c r="G45" s="28" t="s">
        <v>73</v>
      </c>
      <c r="H45" s="28" t="s">
        <v>73</v>
      </c>
      <c r="I45" s="28" t="s">
        <v>74</v>
      </c>
      <c r="J45" s="28">
        <v>21</v>
      </c>
      <c r="K45" s="28">
        <v>45</v>
      </c>
    </row>
    <row r="46" spans="1:11" x14ac:dyDescent="0.45">
      <c r="A46" t="s">
        <v>153</v>
      </c>
      <c r="B46" t="s">
        <v>154</v>
      </c>
      <c r="C46" s="28" t="s">
        <v>72</v>
      </c>
      <c r="D46" s="28" t="s">
        <v>73</v>
      </c>
      <c r="E46" s="28" t="s">
        <v>73</v>
      </c>
      <c r="F46" s="28" t="s">
        <v>73</v>
      </c>
      <c r="G46" s="28" t="s">
        <v>73</v>
      </c>
      <c r="H46" s="28" t="s">
        <v>73</v>
      </c>
      <c r="I46" s="28" t="s">
        <v>74</v>
      </c>
      <c r="J46" s="28">
        <v>19</v>
      </c>
      <c r="K46" s="28">
        <v>45</v>
      </c>
    </row>
    <row r="47" spans="1:11" x14ac:dyDescent="0.45">
      <c r="A47" t="s">
        <v>155</v>
      </c>
      <c r="B47" t="s">
        <v>156</v>
      </c>
      <c r="C47" s="28" t="s">
        <v>72</v>
      </c>
      <c r="D47" s="28" t="s">
        <v>73</v>
      </c>
      <c r="E47" s="28" t="s">
        <v>73</v>
      </c>
      <c r="F47" s="28" t="s">
        <v>73</v>
      </c>
      <c r="G47" s="28" t="s">
        <v>73</v>
      </c>
      <c r="H47" s="28" t="s">
        <v>73</v>
      </c>
      <c r="I47" s="28" t="s">
        <v>74</v>
      </c>
      <c r="J47" s="28">
        <v>31</v>
      </c>
      <c r="K47" s="28">
        <v>45</v>
      </c>
    </row>
    <row r="48" spans="1:11" x14ac:dyDescent="0.45">
      <c r="A48" t="s">
        <v>157</v>
      </c>
      <c r="B48" t="s">
        <v>158</v>
      </c>
      <c r="C48" s="28" t="s">
        <v>112</v>
      </c>
      <c r="D48" s="28" t="s">
        <v>73</v>
      </c>
      <c r="E48" s="28" t="s">
        <v>73</v>
      </c>
      <c r="F48" s="28" t="s">
        <v>73</v>
      </c>
      <c r="G48" s="28" t="s">
        <v>73</v>
      </c>
      <c r="H48" s="28" t="s">
        <v>73</v>
      </c>
      <c r="I48" s="28" t="s">
        <v>74</v>
      </c>
      <c r="J48" s="28">
        <v>17</v>
      </c>
      <c r="K48" s="28">
        <v>45</v>
      </c>
    </row>
    <row r="49" spans="1:11" x14ac:dyDescent="0.45">
      <c r="A49" t="s">
        <v>159</v>
      </c>
      <c r="B49" t="s">
        <v>160</v>
      </c>
      <c r="C49" s="28" t="s">
        <v>72</v>
      </c>
      <c r="D49" s="28" t="s">
        <v>73</v>
      </c>
      <c r="E49" s="28" t="s">
        <v>73</v>
      </c>
      <c r="F49" s="28" t="s">
        <v>73</v>
      </c>
      <c r="G49" s="28" t="s">
        <v>73</v>
      </c>
      <c r="H49" s="28" t="s">
        <v>73</v>
      </c>
      <c r="I49" s="28" t="s">
        <v>74</v>
      </c>
      <c r="J49" s="28">
        <v>14</v>
      </c>
      <c r="K49" s="28">
        <v>45</v>
      </c>
    </row>
    <row r="50" spans="1:11" x14ac:dyDescent="0.45">
      <c r="A50" t="s">
        <v>161</v>
      </c>
      <c r="B50" t="s">
        <v>162</v>
      </c>
      <c r="C50" s="28" t="s">
        <v>72</v>
      </c>
      <c r="D50" s="28" t="s">
        <v>73</v>
      </c>
      <c r="E50" s="28" t="s">
        <v>73</v>
      </c>
      <c r="F50" s="28" t="s">
        <v>73</v>
      </c>
      <c r="G50" s="28" t="s">
        <v>73</v>
      </c>
      <c r="H50" s="28" t="s">
        <v>73</v>
      </c>
      <c r="I50" s="28" t="s">
        <v>74</v>
      </c>
      <c r="J50" s="28">
        <v>11</v>
      </c>
      <c r="K50" s="28">
        <v>45</v>
      </c>
    </row>
    <row r="51" spans="1:11" x14ac:dyDescent="0.45">
      <c r="A51" t="s">
        <v>163</v>
      </c>
      <c r="B51" t="s">
        <v>164</v>
      </c>
      <c r="C51" s="28" t="s">
        <v>93</v>
      </c>
      <c r="D51" s="28" t="s">
        <v>73</v>
      </c>
      <c r="E51" s="28" t="s">
        <v>73</v>
      </c>
      <c r="F51" s="28" t="s">
        <v>73</v>
      </c>
      <c r="G51" s="28" t="s">
        <v>73</v>
      </c>
      <c r="H51" s="28" t="s">
        <v>73</v>
      </c>
      <c r="I51" s="28" t="s">
        <v>74</v>
      </c>
      <c r="J51" s="28">
        <v>17</v>
      </c>
      <c r="K51" s="28">
        <v>45</v>
      </c>
    </row>
    <row r="52" spans="1:11" x14ac:dyDescent="0.45">
      <c r="A52" t="s">
        <v>165</v>
      </c>
      <c r="B52" t="s">
        <v>166</v>
      </c>
      <c r="C52" s="28" t="s">
        <v>72</v>
      </c>
      <c r="D52" s="28" t="s">
        <v>73</v>
      </c>
      <c r="E52" s="28" t="s">
        <v>73</v>
      </c>
      <c r="F52" s="28" t="s">
        <v>73</v>
      </c>
      <c r="G52" s="28" t="s">
        <v>73</v>
      </c>
      <c r="H52" s="28" t="s">
        <v>73</v>
      </c>
      <c r="I52" s="28" t="s">
        <v>74</v>
      </c>
      <c r="J52" s="28">
        <v>22</v>
      </c>
      <c r="K52" s="28">
        <v>45</v>
      </c>
    </row>
    <row r="53" spans="1:11" x14ac:dyDescent="0.45">
      <c r="J53" s="28">
        <f>SUBTOTAL(109,Table1[Standalone HEPA filter units in place])</f>
        <v>1028</v>
      </c>
    </row>
  </sheetData>
  <sheetProtection algorithmName="SHA-512" hashValue="eAXoSdnE2VKmMke3q3LSeUfiu/8nGTo3QaFFXVwFHgoJ+fM89S+2Jnma8B7Sa1TBfUrbUQKOFF0C3Bw4a3t7wQ==" saltValue="D761zlyuQpVg4ZkAMM2ymw==" spinCount="100000" sheet="1" objects="1" scenarios="1" selectLockedCells="1" selectUnlockedCells="1"/>
  <phoneticPr fontId="20" type="noConversion"/>
  <dataValidations count="1">
    <dataValidation type="list" allowBlank="1" showInputMessage="1" showErrorMessage="1" sqref="D6:I52" xr:uid="{310277DC-CD9F-4A53-90DA-4A4FC374E3ED}">
      <formula1>"Yes, No, NA"</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2E45E76-512A-4DA7-A531-3526F7F00A55}">
          <x14:formula1>
            <xm:f>'Funding Tables'!$AB$3:$AB$5</xm:f>
          </x14:formula1>
          <xm:sqref>C6:C52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6235-AEBD-45A1-A11A-C9AD6C3C7043}">
  <sheetPr codeName="Sheet7"/>
  <dimension ref="A1:AB78"/>
  <sheetViews>
    <sheetView workbookViewId="0">
      <selection activeCell="Q3" sqref="Q3"/>
    </sheetView>
  </sheetViews>
  <sheetFormatPr defaultColWidth="8.796875" defaultRowHeight="14.25" x14ac:dyDescent="0.45"/>
  <cols>
    <col min="2" max="2" width="9.1328125" style="14"/>
    <col min="3" max="3" width="35" customWidth="1"/>
    <col min="4" max="4" width="13.46484375" hidden="1" customWidth="1"/>
    <col min="5" max="5" width="14.1328125" hidden="1" customWidth="1"/>
    <col min="6" max="9" width="0" hidden="1" customWidth="1"/>
    <col min="10" max="10" width="17.1328125" hidden="1" customWidth="1"/>
    <col min="11" max="11" width="13.46484375" customWidth="1"/>
    <col min="13" max="13" width="13.796875" customWidth="1"/>
    <col min="14" max="14" width="14.46484375" customWidth="1"/>
    <col min="15" max="15" width="14.1328125" customWidth="1"/>
    <col min="16" max="16" width="38.796875" customWidth="1"/>
    <col min="17" max="17" width="15.1328125" customWidth="1"/>
    <col min="18" max="18" width="12.46484375" customWidth="1"/>
    <col min="19" max="19" width="16.1328125" customWidth="1"/>
    <col min="20" max="20" width="14.796875" customWidth="1"/>
    <col min="21" max="21" width="15.46484375" customWidth="1"/>
    <col min="22" max="22" width="18.46484375" customWidth="1"/>
    <col min="28" max="28" width="57.6640625" customWidth="1"/>
  </cols>
  <sheetData>
    <row r="1" spans="1:28" ht="15.75" x14ac:dyDescent="0.45">
      <c r="A1" s="71" t="s">
        <v>167</v>
      </c>
      <c r="B1" s="103"/>
      <c r="C1" s="15" t="s">
        <v>168</v>
      </c>
      <c r="D1" s="129" t="s">
        <v>169</v>
      </c>
      <c r="E1" s="129"/>
      <c r="F1" s="130" t="s">
        <v>170</v>
      </c>
      <c r="G1" s="130"/>
      <c r="P1" s="15" t="s">
        <v>168</v>
      </c>
      <c r="Q1" s="75"/>
      <c r="R1" s="75"/>
      <c r="S1" s="75"/>
      <c r="T1" s="75"/>
      <c r="U1" s="75"/>
      <c r="V1" t="s">
        <v>171</v>
      </c>
    </row>
    <row r="2" spans="1:28" ht="42.75" x14ac:dyDescent="0.45">
      <c r="A2" t="s">
        <v>172</v>
      </c>
      <c r="B2" s="103" t="s">
        <v>173</v>
      </c>
      <c r="C2" t="s">
        <v>174</v>
      </c>
      <c r="D2" s="15" t="s">
        <v>175</v>
      </c>
      <c r="E2" s="15" t="s">
        <v>176</v>
      </c>
      <c r="F2" s="15" t="s">
        <v>175</v>
      </c>
      <c r="G2" s="15" t="s">
        <v>176</v>
      </c>
      <c r="H2" s="15" t="s">
        <v>177</v>
      </c>
      <c r="I2" s="15" t="s">
        <v>178</v>
      </c>
      <c r="J2" s="15" t="s">
        <v>179</v>
      </c>
      <c r="K2" s="15" t="s">
        <v>180</v>
      </c>
      <c r="L2" s="15" t="s">
        <v>181</v>
      </c>
      <c r="M2" s="15" t="s">
        <v>182</v>
      </c>
      <c r="N2" s="15" t="s">
        <v>183</v>
      </c>
      <c r="O2" s="19" t="s">
        <v>184</v>
      </c>
      <c r="P2" t="s">
        <v>174</v>
      </c>
      <c r="Q2" s="75" t="s">
        <v>185</v>
      </c>
      <c r="R2" s="75" t="s">
        <v>186</v>
      </c>
      <c r="S2" s="76" t="s">
        <v>187</v>
      </c>
      <c r="T2" s="76" t="s">
        <v>188</v>
      </c>
      <c r="U2" s="76" t="s">
        <v>189</v>
      </c>
      <c r="V2" s="77" t="s">
        <v>46</v>
      </c>
      <c r="AB2" s="87" t="s">
        <v>190</v>
      </c>
    </row>
    <row r="3" spans="1:28" x14ac:dyDescent="0.45">
      <c r="A3">
        <v>1</v>
      </c>
      <c r="B3" s="103">
        <v>1</v>
      </c>
      <c r="C3" t="s">
        <v>191</v>
      </c>
      <c r="D3" s="16"/>
      <c r="E3" s="16"/>
      <c r="F3" s="16"/>
      <c r="G3" s="16"/>
      <c r="H3" s="16"/>
      <c r="I3" s="16"/>
      <c r="J3" s="16"/>
      <c r="K3" s="78" t="str">
        <f>IF($C3='4. Board Level Worksheet'!$C$5,'4. Board Level Worksheet'!$C$18,"")</f>
        <v/>
      </c>
      <c r="L3" s="78" t="str">
        <f>IF($C3='4. Board Level Worksheet'!$C$5,'4. Board Level Worksheet'!$C$19,"")</f>
        <v/>
      </c>
      <c r="M3" s="80" t="str">
        <f>IF($C3='4. Board Level Worksheet'!$C$5,'4. Board Level Worksheet'!$C$21,"")</f>
        <v/>
      </c>
      <c r="N3" s="80" t="str">
        <f>IF($C3='4. Board Level Worksheet'!$C$5,'4. Board Level Worksheet'!$C$28,"")</f>
        <v/>
      </c>
      <c r="O3" s="80" t="str">
        <f>IF($C3='4. Board Level Worksheet'!$C$5,'4. Board Level Worksheet'!#REF!,"")</f>
        <v/>
      </c>
      <c r="P3" t="s">
        <v>191</v>
      </c>
      <c r="Q3" s="78">
        <v>0.29310000000000003</v>
      </c>
      <c r="R3" s="78">
        <v>0.29310000000000003</v>
      </c>
      <c r="S3" s="78">
        <v>0.161908</v>
      </c>
      <c r="T3" s="78">
        <v>1.7999999999999999E-2</v>
      </c>
      <c r="U3" s="79">
        <v>109</v>
      </c>
      <c r="V3" s="79">
        <f>U3*1000/1000000</f>
        <v>0.109</v>
      </c>
      <c r="AB3" s="86" t="s">
        <v>72</v>
      </c>
    </row>
    <row r="4" spans="1:28" x14ac:dyDescent="0.45">
      <c r="A4">
        <v>2</v>
      </c>
      <c r="B4" s="103">
        <v>2</v>
      </c>
      <c r="C4" t="s">
        <v>192</v>
      </c>
      <c r="D4" s="16"/>
      <c r="E4" s="16"/>
      <c r="F4" s="16"/>
      <c r="G4" s="16"/>
      <c r="H4" s="16"/>
      <c r="I4" s="16"/>
      <c r="J4" s="16"/>
      <c r="K4" s="78" t="str">
        <f>IF($C4='4. Board Level Worksheet'!$C$5,'4. Board Level Worksheet'!$C$18,"")</f>
        <v/>
      </c>
      <c r="L4" s="78" t="str">
        <f>IF($C4='4. Board Level Worksheet'!$C$5,'4. Board Level Worksheet'!$C$19,"")</f>
        <v/>
      </c>
      <c r="M4" s="80" t="str">
        <f>IF($C4='4. Board Level Worksheet'!$C$5,'4. Board Level Worksheet'!$C$21,"")</f>
        <v/>
      </c>
      <c r="N4" s="80" t="str">
        <f>IF($C4='4. Board Level Worksheet'!$C$5,'4. Board Level Worksheet'!$C$28,"")</f>
        <v/>
      </c>
      <c r="O4" s="80" t="str">
        <f>IF($C4='4. Board Level Worksheet'!$C$5,'4. Board Level Worksheet'!#REF!,"")</f>
        <v/>
      </c>
      <c r="P4" t="s">
        <v>192</v>
      </c>
      <c r="Q4" s="78">
        <v>0.41639999999999999</v>
      </c>
      <c r="R4" s="78">
        <v>0.41639999999999999</v>
      </c>
      <c r="S4" s="78">
        <v>0.17813799999999999</v>
      </c>
      <c r="T4" s="78">
        <v>2.8000000000000001E-2</v>
      </c>
      <c r="U4" s="79">
        <v>132</v>
      </c>
      <c r="V4" s="79">
        <f t="shared" ref="V4:V67" si="0">U4*1000/1000000</f>
        <v>0.13200000000000001</v>
      </c>
      <c r="AB4" s="86" t="s">
        <v>112</v>
      </c>
    </row>
    <row r="5" spans="1:28" x14ac:dyDescent="0.45">
      <c r="A5">
        <v>3</v>
      </c>
      <c r="B5" s="103">
        <v>3</v>
      </c>
      <c r="C5" t="s">
        <v>193</v>
      </c>
      <c r="D5" s="16"/>
      <c r="E5" s="16"/>
      <c r="F5" s="16"/>
      <c r="G5" s="16"/>
      <c r="H5" s="16"/>
      <c r="I5" s="16"/>
      <c r="J5" s="16"/>
      <c r="K5" s="78" t="str">
        <f>IF($C5='4. Board Level Worksheet'!$C$5,'4. Board Level Worksheet'!$C$18,"")</f>
        <v/>
      </c>
      <c r="L5" s="78" t="str">
        <f>IF($C5='4. Board Level Worksheet'!$C$5,'4. Board Level Worksheet'!$C$19,"")</f>
        <v/>
      </c>
      <c r="M5" s="80" t="str">
        <f>IF($C5='4. Board Level Worksheet'!$C$5,'4. Board Level Worksheet'!$C$21,"")</f>
        <v/>
      </c>
      <c r="N5" s="80" t="str">
        <f>IF($C5='4. Board Level Worksheet'!$C$5,'4. Board Level Worksheet'!$C$28,"")</f>
        <v/>
      </c>
      <c r="O5" s="80" t="str">
        <f>IF($C5='4. Board Level Worksheet'!$C$5,'4. Board Level Worksheet'!#REF!,"")</f>
        <v/>
      </c>
      <c r="P5" t="s">
        <v>193</v>
      </c>
      <c r="Q5" s="78">
        <v>0.4491</v>
      </c>
      <c r="R5" s="78">
        <v>0.4491</v>
      </c>
      <c r="S5" s="78">
        <v>0.20843600000000001</v>
      </c>
      <c r="T5" s="78">
        <v>3.4000000000000002E-2</v>
      </c>
      <c r="U5" s="79">
        <v>900</v>
      </c>
      <c r="V5" s="79">
        <f t="shared" si="0"/>
        <v>0.9</v>
      </c>
      <c r="AB5" s="86" t="s">
        <v>93</v>
      </c>
    </row>
    <row r="6" spans="1:28" x14ac:dyDescent="0.45">
      <c r="A6">
        <v>4</v>
      </c>
      <c r="B6" s="103">
        <v>4</v>
      </c>
      <c r="C6" t="s">
        <v>194</v>
      </c>
      <c r="D6" s="16"/>
      <c r="E6" s="16"/>
      <c r="F6" s="16"/>
      <c r="G6" s="16"/>
      <c r="H6" s="16"/>
      <c r="I6" s="16"/>
      <c r="J6" s="16"/>
      <c r="K6" s="78" t="str">
        <f>IF($C6='4. Board Level Worksheet'!$C$5,'4. Board Level Worksheet'!$C$18,"")</f>
        <v/>
      </c>
      <c r="L6" s="78" t="str">
        <f>IF($C6='4. Board Level Worksheet'!$C$5,'4. Board Level Worksheet'!$C$19,"")</f>
        <v/>
      </c>
      <c r="M6" s="80" t="str">
        <f>IF($C6='4. Board Level Worksheet'!$C$5,'4. Board Level Worksheet'!$C$21,"")</f>
        <v/>
      </c>
      <c r="N6" s="80" t="str">
        <f>IF($C6='4. Board Level Worksheet'!$C$5,'4. Board Level Worksheet'!$C$28,"")</f>
        <v/>
      </c>
      <c r="O6" s="80" t="str">
        <f>IF($C6='4. Board Level Worksheet'!$C$5,'4. Board Level Worksheet'!#REF!,"")</f>
        <v/>
      </c>
      <c r="P6" t="s">
        <v>194</v>
      </c>
      <c r="Q6" s="78">
        <v>0.35620000000000002</v>
      </c>
      <c r="R6" s="78">
        <v>0.35620000000000002</v>
      </c>
      <c r="S6" s="78">
        <v>0.172157</v>
      </c>
      <c r="T6" s="78">
        <v>2.3E-2</v>
      </c>
      <c r="U6" s="79">
        <v>181</v>
      </c>
      <c r="V6" s="79">
        <f t="shared" si="0"/>
        <v>0.18099999999999999</v>
      </c>
    </row>
    <row r="7" spans="1:28" x14ac:dyDescent="0.45">
      <c r="A7">
        <v>5</v>
      </c>
      <c r="B7" s="103" t="s">
        <v>195</v>
      </c>
      <c r="C7" t="s">
        <v>196</v>
      </c>
      <c r="D7" s="16"/>
      <c r="E7" s="16"/>
      <c r="F7" s="16"/>
      <c r="G7" s="16"/>
      <c r="H7" s="16"/>
      <c r="I7" s="16"/>
      <c r="J7" s="16"/>
      <c r="K7" s="78" t="str">
        <f>IF($C7='4. Board Level Worksheet'!$C$5,'4. Board Level Worksheet'!$C$18,"")</f>
        <v/>
      </c>
      <c r="L7" s="78" t="str">
        <f>IF($C7='4. Board Level Worksheet'!$C$5,'4. Board Level Worksheet'!$C$19,"")</f>
        <v/>
      </c>
      <c r="M7" s="80" t="str">
        <f>IF($C7='4. Board Level Worksheet'!$C$5,'4. Board Level Worksheet'!$C$21,"")</f>
        <v/>
      </c>
      <c r="N7" s="80" t="str">
        <f>IF($C7='4. Board Level Worksheet'!$C$5,'4. Board Level Worksheet'!$C$28,"")</f>
        <v/>
      </c>
      <c r="O7" s="80" t="str">
        <f>IF($C7='4. Board Level Worksheet'!$C$5,'4. Board Level Worksheet'!#REF!,"")</f>
        <v/>
      </c>
      <c r="P7" t="s">
        <v>196</v>
      </c>
      <c r="Q7" s="78">
        <v>0.1709</v>
      </c>
      <c r="R7" s="78">
        <v>0.1709</v>
      </c>
      <c r="S7" s="78">
        <v>0.101339</v>
      </c>
      <c r="T7" s="78">
        <v>1.2999999999999999E-2</v>
      </c>
      <c r="U7" s="79">
        <v>23</v>
      </c>
      <c r="V7" s="79">
        <f t="shared" si="0"/>
        <v>2.3E-2</v>
      </c>
    </row>
    <row r="8" spans="1:28" x14ac:dyDescent="0.45">
      <c r="A8">
        <v>6</v>
      </c>
      <c r="B8" s="103" t="s">
        <v>197</v>
      </c>
      <c r="C8" t="s">
        <v>198</v>
      </c>
      <c r="D8" s="16"/>
      <c r="E8" s="16"/>
      <c r="F8" s="16"/>
      <c r="G8" s="16"/>
      <c r="H8" s="16"/>
      <c r="I8" s="16"/>
      <c r="J8" s="16"/>
      <c r="K8" s="78" t="str">
        <f>IF($C8='4. Board Level Worksheet'!$C$5,'4. Board Level Worksheet'!$C$18,"")</f>
        <v/>
      </c>
      <c r="L8" s="78" t="str">
        <f>IF($C8='4. Board Level Worksheet'!$C$5,'4. Board Level Worksheet'!$C$19,"")</f>
        <v/>
      </c>
      <c r="M8" s="80" t="str">
        <f>IF($C8='4. Board Level Worksheet'!$C$5,'4. Board Level Worksheet'!$C$21,"")</f>
        <v/>
      </c>
      <c r="N8" s="80" t="str">
        <f>IF($C8='4. Board Level Worksheet'!$C$5,'4. Board Level Worksheet'!$C$28,"")</f>
        <v/>
      </c>
      <c r="O8" s="80" t="str">
        <f>IF($C8='4. Board Level Worksheet'!$C$5,'4. Board Level Worksheet'!#REF!,"")</f>
        <v/>
      </c>
      <c r="P8" t="s">
        <v>198</v>
      </c>
      <c r="Q8" s="78">
        <v>0.1114</v>
      </c>
      <c r="R8" s="78">
        <v>0.1114</v>
      </c>
      <c r="S8" s="78">
        <v>5.1128E-2</v>
      </c>
      <c r="T8" s="78">
        <v>8.0000000000000002E-3</v>
      </c>
      <c r="U8" s="79">
        <v>19</v>
      </c>
      <c r="V8" s="79">
        <f t="shared" si="0"/>
        <v>1.9E-2</v>
      </c>
    </row>
    <row r="9" spans="1:28" x14ac:dyDescent="0.45">
      <c r="A9">
        <v>7</v>
      </c>
      <c r="B9" s="103" t="s">
        <v>199</v>
      </c>
      <c r="C9" t="s">
        <v>200</v>
      </c>
      <c r="D9" s="16"/>
      <c r="E9" s="16"/>
      <c r="F9" s="16"/>
      <c r="G9" s="16"/>
      <c r="H9" s="16"/>
      <c r="I9" s="16"/>
      <c r="J9" s="16"/>
      <c r="K9" s="78" t="str">
        <f>IF($C9='4. Board Level Worksheet'!$C$5,'4. Board Level Worksheet'!$C$18,"")</f>
        <v/>
      </c>
      <c r="L9" s="78" t="str">
        <f>IF($C9='4. Board Level Worksheet'!$C$5,'4. Board Level Worksheet'!$C$19,"")</f>
        <v/>
      </c>
      <c r="M9" s="80" t="str">
        <f>IF($C9='4. Board Level Worksheet'!$C$5,'4. Board Level Worksheet'!$C$21,"")</f>
        <v/>
      </c>
      <c r="N9" s="80" t="str">
        <f>IF($C9='4. Board Level Worksheet'!$C$5,'4. Board Level Worksheet'!$C$28,"")</f>
        <v/>
      </c>
      <c r="O9" s="80" t="str">
        <f>IF($C9='4. Board Level Worksheet'!$C$5,'4. Board Level Worksheet'!#REF!,"")</f>
        <v/>
      </c>
      <c r="P9" t="s">
        <v>200</v>
      </c>
      <c r="Q9" s="78">
        <v>0.29380000000000001</v>
      </c>
      <c r="R9" s="78">
        <v>0.29380000000000001</v>
      </c>
      <c r="S9" s="78">
        <v>0.122324</v>
      </c>
      <c r="T9" s="78">
        <v>0.02</v>
      </c>
      <c r="U9" s="79">
        <v>26</v>
      </c>
      <c r="V9" s="79">
        <f t="shared" si="0"/>
        <v>2.5999999999999999E-2</v>
      </c>
    </row>
    <row r="10" spans="1:28" x14ac:dyDescent="0.45">
      <c r="A10">
        <v>8</v>
      </c>
      <c r="B10" s="103" t="s">
        <v>201</v>
      </c>
      <c r="C10" t="s">
        <v>202</v>
      </c>
      <c r="D10" s="16"/>
      <c r="E10" s="16"/>
      <c r="F10" s="16"/>
      <c r="G10" s="16"/>
      <c r="H10" s="16"/>
      <c r="I10" s="16"/>
      <c r="J10" s="16"/>
      <c r="K10" s="78" t="str">
        <f>IF($C10='4. Board Level Worksheet'!$C$5,'4. Board Level Worksheet'!$C$18,"")</f>
        <v/>
      </c>
      <c r="L10" s="78" t="str">
        <f>IF($C10='4. Board Level Worksheet'!$C$5,'4. Board Level Worksheet'!$C$19,"")</f>
        <v/>
      </c>
      <c r="M10" s="80" t="str">
        <f>IF($C10='4. Board Level Worksheet'!$C$5,'4. Board Level Worksheet'!$C$21,"")</f>
        <v/>
      </c>
      <c r="N10" s="80" t="str">
        <f>IF($C10='4. Board Level Worksheet'!$C$5,'4. Board Level Worksheet'!$C$28,"")</f>
        <v/>
      </c>
      <c r="O10" s="80" t="str">
        <f>IF($C10='4. Board Level Worksheet'!$C$5,'4. Board Level Worksheet'!#REF!,"")</f>
        <v/>
      </c>
      <c r="P10" t="s">
        <v>202</v>
      </c>
      <c r="Q10" s="78">
        <v>0.1482</v>
      </c>
      <c r="R10" s="78">
        <v>0.1482</v>
      </c>
      <c r="S10" s="78">
        <v>6.2121000000000003E-2</v>
      </c>
      <c r="T10" s="78">
        <v>6.0000000000000001E-3</v>
      </c>
      <c r="U10" s="79">
        <v>10</v>
      </c>
      <c r="V10" s="79">
        <f t="shared" si="0"/>
        <v>0.01</v>
      </c>
    </row>
    <row r="11" spans="1:28" x14ac:dyDescent="0.45">
      <c r="A11">
        <v>9</v>
      </c>
      <c r="B11" s="103">
        <v>7</v>
      </c>
      <c r="C11" t="s">
        <v>203</v>
      </c>
      <c r="D11" s="16"/>
      <c r="E11" s="16"/>
      <c r="F11" s="16"/>
      <c r="G11" s="16"/>
      <c r="H11" s="16"/>
      <c r="I11" s="16"/>
      <c r="J11" s="16"/>
      <c r="K11" s="78" t="str">
        <f>IF($C11='4. Board Level Worksheet'!$C$5,'4. Board Level Worksheet'!$C$18,"")</f>
        <v/>
      </c>
      <c r="L11" s="78" t="str">
        <f>IF($C11='4. Board Level Worksheet'!$C$5,'4. Board Level Worksheet'!$C$19,"")</f>
        <v/>
      </c>
      <c r="M11" s="80" t="str">
        <f>IF($C11='4. Board Level Worksheet'!$C$5,'4. Board Level Worksheet'!$C$21,"")</f>
        <v/>
      </c>
      <c r="N11" s="80" t="str">
        <f>IF($C11='4. Board Level Worksheet'!$C$5,'4. Board Level Worksheet'!$C$28,"")</f>
        <v/>
      </c>
      <c r="O11" s="80" t="str">
        <f>IF($C11='4. Board Level Worksheet'!$C$5,'4. Board Level Worksheet'!#REF!,"")</f>
        <v/>
      </c>
      <c r="P11" t="s">
        <v>203</v>
      </c>
      <c r="Q11" s="78">
        <v>0.45279999999999998</v>
      </c>
      <c r="R11" s="78">
        <v>0.45279999999999998</v>
      </c>
      <c r="S11" s="78">
        <v>0.26430500000000001</v>
      </c>
      <c r="T11" s="78">
        <v>4.4999999999999998E-2</v>
      </c>
      <c r="U11" s="79">
        <v>103</v>
      </c>
      <c r="V11" s="79">
        <f t="shared" si="0"/>
        <v>0.10299999999999999</v>
      </c>
    </row>
    <row r="12" spans="1:28" x14ac:dyDescent="0.45">
      <c r="A12">
        <v>10</v>
      </c>
      <c r="B12" s="103">
        <v>8</v>
      </c>
      <c r="C12" t="s">
        <v>204</v>
      </c>
      <c r="D12" s="16"/>
      <c r="E12" s="16"/>
      <c r="F12" s="16"/>
      <c r="G12" s="16"/>
      <c r="H12" s="16"/>
      <c r="I12" s="16"/>
      <c r="J12" s="16"/>
      <c r="K12" s="78" t="str">
        <f>IF($C12='4. Board Level Worksheet'!$C$5,'4. Board Level Worksheet'!$C$18,"")</f>
        <v/>
      </c>
      <c r="L12" s="78" t="str">
        <f>IF($C12='4. Board Level Worksheet'!$C$5,'4. Board Level Worksheet'!$C$19,"")</f>
        <v/>
      </c>
      <c r="M12" s="80" t="str">
        <f>IF($C12='4. Board Level Worksheet'!$C$5,'4. Board Level Worksheet'!$C$21,"")</f>
        <v/>
      </c>
      <c r="N12" s="80" t="str">
        <f>IF($C12='4. Board Level Worksheet'!$C$5,'4. Board Level Worksheet'!$C$28,"")</f>
        <v/>
      </c>
      <c r="O12" s="80" t="str">
        <f>IF($C12='4. Board Level Worksheet'!$C$5,'4. Board Level Worksheet'!#REF!,"")</f>
        <v/>
      </c>
      <c r="P12" t="s">
        <v>204</v>
      </c>
      <c r="Q12" s="78">
        <v>0.40289999999999998</v>
      </c>
      <c r="R12" s="78">
        <v>0.40289999999999998</v>
      </c>
      <c r="S12" s="78">
        <v>0.25623600000000002</v>
      </c>
      <c r="T12" s="78">
        <v>3.4000000000000002E-2</v>
      </c>
      <c r="U12" s="79">
        <v>62</v>
      </c>
      <c r="V12" s="79">
        <f t="shared" si="0"/>
        <v>6.2E-2</v>
      </c>
    </row>
    <row r="13" spans="1:28" x14ac:dyDescent="0.45">
      <c r="A13">
        <v>11</v>
      </c>
      <c r="B13" s="103">
        <v>9</v>
      </c>
      <c r="C13" t="s">
        <v>205</v>
      </c>
      <c r="D13" s="16"/>
      <c r="E13" s="16"/>
      <c r="F13" s="16"/>
      <c r="G13" s="16"/>
      <c r="H13" s="16"/>
      <c r="I13" s="16"/>
      <c r="J13" s="16"/>
      <c r="K13" s="78" t="str">
        <f>IF($C13='4. Board Level Worksheet'!$C$5,'4. Board Level Worksheet'!$C$18,"")</f>
        <v/>
      </c>
      <c r="L13" s="78" t="str">
        <f>IF($C13='4. Board Level Worksheet'!$C$5,'4. Board Level Worksheet'!$C$19,"")</f>
        <v/>
      </c>
      <c r="M13" s="80" t="str">
        <f>IF($C13='4. Board Level Worksheet'!$C$5,'4. Board Level Worksheet'!$C$21,"")</f>
        <v/>
      </c>
      <c r="N13" s="80" t="str">
        <f>IF($C13='4. Board Level Worksheet'!$C$5,'4. Board Level Worksheet'!$C$28,"")</f>
        <v/>
      </c>
      <c r="O13" s="80" t="str">
        <f>IF($C13='4. Board Level Worksheet'!$C$5,'4. Board Level Worksheet'!#REF!,"")</f>
        <v/>
      </c>
      <c r="P13" t="s">
        <v>205</v>
      </c>
      <c r="Q13" s="78">
        <v>0.84640000000000004</v>
      </c>
      <c r="R13" s="78">
        <v>0.84640000000000004</v>
      </c>
      <c r="S13" s="78">
        <v>0.48300799999999999</v>
      </c>
      <c r="T13" s="78">
        <v>7.1999999999999995E-2</v>
      </c>
      <c r="U13" s="79">
        <v>491</v>
      </c>
      <c r="V13" s="79">
        <f t="shared" si="0"/>
        <v>0.49099999999999999</v>
      </c>
    </row>
    <row r="14" spans="1:28" x14ac:dyDescent="0.45">
      <c r="A14">
        <v>12</v>
      </c>
      <c r="B14" s="103">
        <v>10</v>
      </c>
      <c r="C14" t="s">
        <v>206</v>
      </c>
      <c r="D14" s="16"/>
      <c r="E14" s="16"/>
      <c r="F14" s="16"/>
      <c r="G14" s="16"/>
      <c r="H14" s="16"/>
      <c r="I14" s="16"/>
      <c r="J14" s="16"/>
      <c r="K14" s="78" t="str">
        <f>IF($C14='4. Board Level Worksheet'!$C$5,'4. Board Level Worksheet'!$C$18,"")</f>
        <v/>
      </c>
      <c r="L14" s="78" t="str">
        <f>IF($C14='4. Board Level Worksheet'!$C$5,'4. Board Level Worksheet'!$C$19,"")</f>
        <v/>
      </c>
      <c r="M14" s="80" t="str">
        <f>IF($C14='4. Board Level Worksheet'!$C$5,'4. Board Level Worksheet'!$C$21,"")</f>
        <v/>
      </c>
      <c r="N14" s="80" t="str">
        <f>IF($C14='4. Board Level Worksheet'!$C$5,'4. Board Level Worksheet'!$C$28,"")</f>
        <v/>
      </c>
      <c r="O14" s="80" t="str">
        <f>IF($C14='4. Board Level Worksheet'!$C$5,'4. Board Level Worksheet'!#REF!,"")</f>
        <v/>
      </c>
      <c r="P14" t="s">
        <v>206</v>
      </c>
      <c r="Q14" s="78">
        <v>0.6784</v>
      </c>
      <c r="R14" s="78">
        <v>0.6784</v>
      </c>
      <c r="S14" s="78">
        <v>0.32154700000000003</v>
      </c>
      <c r="T14" s="78">
        <v>5.0999999999999997E-2</v>
      </c>
      <c r="U14" s="79">
        <v>320</v>
      </c>
      <c r="V14" s="79">
        <f t="shared" si="0"/>
        <v>0.32</v>
      </c>
    </row>
    <row r="15" spans="1:28" x14ac:dyDescent="0.45">
      <c r="A15">
        <v>13</v>
      </c>
      <c r="B15" s="103">
        <v>11</v>
      </c>
      <c r="C15" t="s">
        <v>207</v>
      </c>
      <c r="D15" s="16"/>
      <c r="E15" s="16"/>
      <c r="F15" s="16"/>
      <c r="G15" s="16"/>
      <c r="H15" s="16"/>
      <c r="I15" s="16"/>
      <c r="J15" s="16"/>
      <c r="K15" s="78" t="str">
        <f>IF($C15='4. Board Level Worksheet'!$C$5,'4. Board Level Worksheet'!$C$18,"")</f>
        <v/>
      </c>
      <c r="L15" s="78" t="str">
        <f>IF($C15='4. Board Level Worksheet'!$C$5,'4. Board Level Worksheet'!$C$19,"")</f>
        <v/>
      </c>
      <c r="M15" s="80" t="str">
        <f>IF($C15='4. Board Level Worksheet'!$C$5,'4. Board Level Worksheet'!$C$21,"")</f>
        <v/>
      </c>
      <c r="N15" s="80" t="str">
        <f>IF($C15='4. Board Level Worksheet'!$C$5,'4. Board Level Worksheet'!$C$28,"")</f>
        <v/>
      </c>
      <c r="O15" s="80" t="str">
        <f>IF($C15='4. Board Level Worksheet'!$C$5,'4. Board Level Worksheet'!#REF!,"")</f>
        <v/>
      </c>
      <c r="P15" t="s">
        <v>207</v>
      </c>
      <c r="Q15" s="78">
        <v>1.8102</v>
      </c>
      <c r="R15" s="78">
        <v>1.8102</v>
      </c>
      <c r="S15" s="78">
        <v>1.146633</v>
      </c>
      <c r="T15" s="78">
        <v>0.20100000000000001</v>
      </c>
      <c r="U15" s="79">
        <v>630</v>
      </c>
      <c r="V15" s="79">
        <f t="shared" si="0"/>
        <v>0.63</v>
      </c>
    </row>
    <row r="16" spans="1:28" x14ac:dyDescent="0.45">
      <c r="A16">
        <v>14</v>
      </c>
      <c r="B16" s="103">
        <v>12</v>
      </c>
      <c r="C16" t="s">
        <v>208</v>
      </c>
      <c r="D16" s="16"/>
      <c r="E16" s="16"/>
      <c r="F16" s="16"/>
      <c r="G16" s="16"/>
      <c r="H16" s="16"/>
      <c r="I16" s="16"/>
      <c r="J16" s="16"/>
      <c r="K16" s="78" t="str">
        <f>IF($C16='4. Board Level Worksheet'!$C$5,'4. Board Level Worksheet'!$C$18,"")</f>
        <v/>
      </c>
      <c r="L16" s="78" t="str">
        <f>IF($C16='4. Board Level Worksheet'!$C$5,'4. Board Level Worksheet'!$C$19,"")</f>
        <v/>
      </c>
      <c r="M16" s="80" t="str">
        <f>IF($C16='4. Board Level Worksheet'!$C$5,'4. Board Level Worksheet'!$C$21,"")</f>
        <v/>
      </c>
      <c r="N16" s="80" t="str">
        <f>IF($C16='4. Board Level Worksheet'!$C$5,'4. Board Level Worksheet'!$C$28,"")</f>
        <v/>
      </c>
      <c r="O16" s="80" t="str">
        <f>IF($C16='4. Board Level Worksheet'!$C$5,'4. Board Level Worksheet'!#REF!,"")</f>
        <v/>
      </c>
      <c r="P16" t="s">
        <v>208</v>
      </c>
      <c r="Q16" s="78">
        <v>6.9185999999999996</v>
      </c>
      <c r="R16" s="78">
        <v>6.9185999999999996</v>
      </c>
      <c r="S16" s="78">
        <v>3.721149</v>
      </c>
      <c r="T16" s="78">
        <v>0.52700000000000002</v>
      </c>
      <c r="U16" s="79">
        <v>648</v>
      </c>
      <c r="V16" s="79">
        <f t="shared" si="0"/>
        <v>0.64800000000000002</v>
      </c>
    </row>
    <row r="17" spans="1:22" x14ac:dyDescent="0.45">
      <c r="A17">
        <v>15</v>
      </c>
      <c r="B17" s="103">
        <v>13</v>
      </c>
      <c r="C17" t="s">
        <v>209</v>
      </c>
      <c r="D17" s="16"/>
      <c r="E17" s="16"/>
      <c r="F17" s="16"/>
      <c r="G17" s="16"/>
      <c r="H17" s="16"/>
      <c r="I17" s="16"/>
      <c r="J17" s="16"/>
      <c r="K17" s="78" t="str">
        <f>IF($C17='4. Board Level Worksheet'!$C$5,'4. Board Level Worksheet'!$C$18,"")</f>
        <v/>
      </c>
      <c r="L17" s="78" t="str">
        <f>IF($C17='4. Board Level Worksheet'!$C$5,'4. Board Level Worksheet'!$C$19,"")</f>
        <v/>
      </c>
      <c r="M17" s="80" t="str">
        <f>IF($C17='4. Board Level Worksheet'!$C$5,'4. Board Level Worksheet'!$C$21,"")</f>
        <v/>
      </c>
      <c r="N17" s="80" t="str">
        <f>IF($C17='4. Board Level Worksheet'!$C$5,'4. Board Level Worksheet'!$C$28,"")</f>
        <v/>
      </c>
      <c r="O17" s="80" t="str">
        <f>IF($C17='4. Board Level Worksheet'!$C$5,'4. Board Level Worksheet'!#REF!,"")</f>
        <v/>
      </c>
      <c r="P17" t="s">
        <v>209</v>
      </c>
      <c r="Q17" s="78">
        <v>1.4395</v>
      </c>
      <c r="R17" s="78">
        <v>1.4395</v>
      </c>
      <c r="S17" s="78">
        <v>0.99995500000000004</v>
      </c>
      <c r="T17" s="78">
        <v>0.17100000000000001</v>
      </c>
      <c r="U17" s="79">
        <v>311</v>
      </c>
      <c r="V17" s="79">
        <f t="shared" si="0"/>
        <v>0.311</v>
      </c>
    </row>
    <row r="18" spans="1:22" x14ac:dyDescent="0.45">
      <c r="A18">
        <v>16</v>
      </c>
      <c r="B18" s="103">
        <v>14</v>
      </c>
      <c r="C18" t="s">
        <v>210</v>
      </c>
      <c r="D18" s="16"/>
      <c r="E18" s="16"/>
      <c r="F18" s="16"/>
      <c r="G18" s="16"/>
      <c r="H18" s="16"/>
      <c r="I18" s="16"/>
      <c r="J18" s="16"/>
      <c r="K18" s="78" t="str">
        <f>IF($C18='4. Board Level Worksheet'!$C$5,'4. Board Level Worksheet'!$C$18,"")</f>
        <v/>
      </c>
      <c r="L18" s="78" t="str">
        <f>IF($C18='4. Board Level Worksheet'!$C$5,'4. Board Level Worksheet'!$C$19,"")</f>
        <v/>
      </c>
      <c r="M18" s="80" t="str">
        <f>IF($C18='4. Board Level Worksheet'!$C$5,'4. Board Level Worksheet'!$C$21,"")</f>
        <v/>
      </c>
      <c r="N18" s="80" t="str">
        <f>IF($C18='4. Board Level Worksheet'!$C$5,'4. Board Level Worksheet'!$C$28,"")</f>
        <v/>
      </c>
      <c r="O18" s="80" t="str">
        <f>IF($C18='4. Board Level Worksheet'!$C$5,'4. Board Level Worksheet'!#REF!,"")</f>
        <v/>
      </c>
      <c r="P18" t="s">
        <v>210</v>
      </c>
      <c r="Q18" s="78">
        <v>0.88219999999999998</v>
      </c>
      <c r="R18" s="78">
        <v>0.88219999999999998</v>
      </c>
      <c r="S18" s="78">
        <v>0.47901700000000003</v>
      </c>
      <c r="T18" s="78">
        <v>7.8E-2</v>
      </c>
      <c r="U18" s="79">
        <v>933</v>
      </c>
      <c r="V18" s="79">
        <f t="shared" si="0"/>
        <v>0.93300000000000005</v>
      </c>
    </row>
    <row r="19" spans="1:22" x14ac:dyDescent="0.45">
      <c r="A19">
        <v>17</v>
      </c>
      <c r="B19" s="103">
        <v>15</v>
      </c>
      <c r="C19" t="s">
        <v>211</v>
      </c>
      <c r="D19" s="16"/>
      <c r="E19" s="16"/>
      <c r="F19" s="16"/>
      <c r="G19" s="16"/>
      <c r="H19" s="16"/>
      <c r="I19" s="16"/>
      <c r="J19" s="16"/>
      <c r="K19" s="78" t="str">
        <f>IF($C19='4. Board Level Worksheet'!$C$5,'4. Board Level Worksheet'!$C$18,"")</f>
        <v/>
      </c>
      <c r="L19" s="78" t="str">
        <f>IF($C19='4. Board Level Worksheet'!$C$5,'4. Board Level Worksheet'!$C$19,"")</f>
        <v/>
      </c>
      <c r="M19" s="80" t="str">
        <f>IF($C19='4. Board Level Worksheet'!$C$5,'4. Board Level Worksheet'!$C$21,"")</f>
        <v/>
      </c>
      <c r="N19" s="80" t="str">
        <f>IF($C19='4. Board Level Worksheet'!$C$5,'4. Board Level Worksheet'!$C$28,"")</f>
        <v/>
      </c>
      <c r="O19" s="80" t="str">
        <f>IF($C19='4. Board Level Worksheet'!$C$5,'4. Board Level Worksheet'!#REF!,"")</f>
        <v/>
      </c>
      <c r="P19" t="s">
        <v>211</v>
      </c>
      <c r="Q19" s="78">
        <v>0.53200000000000003</v>
      </c>
      <c r="R19" s="78">
        <v>0.53200000000000003</v>
      </c>
      <c r="S19" s="78">
        <v>0.26747199999999999</v>
      </c>
      <c r="T19" s="78">
        <v>3.5000000000000003E-2</v>
      </c>
      <c r="U19" s="79">
        <v>768</v>
      </c>
      <c r="V19" s="79">
        <f t="shared" si="0"/>
        <v>0.76800000000000002</v>
      </c>
    </row>
    <row r="20" spans="1:22" x14ac:dyDescent="0.45">
      <c r="A20">
        <v>18</v>
      </c>
      <c r="B20" s="103">
        <v>16</v>
      </c>
      <c r="C20" t="s">
        <v>212</v>
      </c>
      <c r="D20" s="16"/>
      <c r="E20" s="16"/>
      <c r="F20" s="16"/>
      <c r="G20" s="16"/>
      <c r="H20" s="16"/>
      <c r="I20" s="16"/>
      <c r="J20" s="16"/>
      <c r="K20" s="78" t="str">
        <f>IF($C20='4. Board Level Worksheet'!$C$5,'4. Board Level Worksheet'!$C$18,"")</f>
        <v/>
      </c>
      <c r="L20" s="78" t="str">
        <f>IF($C20='4. Board Level Worksheet'!$C$5,'4. Board Level Worksheet'!$C$19,"")</f>
        <v/>
      </c>
      <c r="M20" s="80" t="str">
        <f>IF($C20='4. Board Level Worksheet'!$C$5,'4. Board Level Worksheet'!$C$21,"")</f>
        <v/>
      </c>
      <c r="N20" s="80" t="str">
        <f>IF($C20='4. Board Level Worksheet'!$C$5,'4. Board Level Worksheet'!$C$28,"")</f>
        <v/>
      </c>
      <c r="O20" s="80" t="str">
        <f>IF($C20='4. Board Level Worksheet'!$C$5,'4. Board Level Worksheet'!#REF!,"")</f>
        <v/>
      </c>
      <c r="P20" t="s">
        <v>212</v>
      </c>
      <c r="Q20" s="78">
        <v>2.5880000000000001</v>
      </c>
      <c r="R20" s="78">
        <v>2.5880000000000001</v>
      </c>
      <c r="S20" s="78">
        <v>1.6960470000000001</v>
      </c>
      <c r="T20" s="78">
        <v>0.28199999999999997</v>
      </c>
      <c r="U20" s="79">
        <v>497</v>
      </c>
      <c r="V20" s="79">
        <f t="shared" si="0"/>
        <v>0.497</v>
      </c>
    </row>
    <row r="21" spans="1:22" x14ac:dyDescent="0.45">
      <c r="A21">
        <v>19</v>
      </c>
      <c r="B21" s="103">
        <v>17</v>
      </c>
      <c r="C21" t="s">
        <v>213</v>
      </c>
      <c r="D21" s="16"/>
      <c r="E21" s="16"/>
      <c r="F21" s="16"/>
      <c r="G21" s="16"/>
      <c r="H21" s="16"/>
      <c r="I21" s="16"/>
      <c r="J21" s="16"/>
      <c r="K21" s="78" t="str">
        <f>IF($C21='4. Board Level Worksheet'!$C$5,'4. Board Level Worksheet'!$C$18,"")</f>
        <v/>
      </c>
      <c r="L21" s="78" t="str">
        <f>IF($C21='4. Board Level Worksheet'!$C$5,'4. Board Level Worksheet'!$C$19,"")</f>
        <v/>
      </c>
      <c r="M21" s="80" t="str">
        <f>IF($C21='4. Board Level Worksheet'!$C$5,'4. Board Level Worksheet'!$C$21,"")</f>
        <v/>
      </c>
      <c r="N21" s="80" t="str">
        <f>IF($C21='4. Board Level Worksheet'!$C$5,'4. Board Level Worksheet'!$C$28,"")</f>
        <v/>
      </c>
      <c r="O21" s="80" t="str">
        <f>IF($C21='4. Board Level Worksheet'!$C$5,'4. Board Level Worksheet'!#REF!,"")</f>
        <v/>
      </c>
      <c r="P21" t="s">
        <v>213</v>
      </c>
      <c r="Q21" s="78">
        <v>1.0784</v>
      </c>
      <c r="R21" s="78">
        <v>1.0784</v>
      </c>
      <c r="S21" s="78">
        <v>0.71854300000000004</v>
      </c>
      <c r="T21" s="78">
        <v>0.123</v>
      </c>
      <c r="U21" s="79">
        <v>149</v>
      </c>
      <c r="V21" s="79">
        <f t="shared" si="0"/>
        <v>0.14899999999999999</v>
      </c>
    </row>
    <row r="22" spans="1:22" x14ac:dyDescent="0.45">
      <c r="A22">
        <v>20</v>
      </c>
      <c r="B22" s="103">
        <v>18</v>
      </c>
      <c r="C22" t="s">
        <v>214</v>
      </c>
      <c r="D22" s="16"/>
      <c r="E22" s="16"/>
      <c r="F22" s="16"/>
      <c r="G22" s="16"/>
      <c r="H22" s="16"/>
      <c r="I22" s="16"/>
      <c r="J22" s="16"/>
      <c r="K22" s="78" t="str">
        <f>IF($C22='4. Board Level Worksheet'!$C$5,'4. Board Level Worksheet'!$C$18,"")</f>
        <v/>
      </c>
      <c r="L22" s="78" t="str">
        <f>IF($C22='4. Board Level Worksheet'!$C$5,'4. Board Level Worksheet'!$C$19,"")</f>
        <v/>
      </c>
      <c r="M22" s="80" t="str">
        <f>IF($C22='4. Board Level Worksheet'!$C$5,'4. Board Level Worksheet'!$C$21,"")</f>
        <v/>
      </c>
      <c r="N22" s="80" t="str">
        <f>IF($C22='4. Board Level Worksheet'!$C$5,'4. Board Level Worksheet'!$C$28,"")</f>
        <v/>
      </c>
      <c r="O22" s="80" t="str">
        <f>IF($C22='4. Board Level Worksheet'!$C$5,'4. Board Level Worksheet'!#REF!,"")</f>
        <v/>
      </c>
      <c r="P22" t="s">
        <v>214</v>
      </c>
      <c r="Q22" s="78">
        <v>0.84499999999999997</v>
      </c>
      <c r="R22" s="78">
        <v>0.84499999999999997</v>
      </c>
      <c r="S22" s="78">
        <v>0.48560799999999998</v>
      </c>
      <c r="T22" s="78">
        <v>9.0999999999999998E-2</v>
      </c>
      <c r="U22" s="79">
        <v>262</v>
      </c>
      <c r="V22" s="79">
        <f t="shared" si="0"/>
        <v>0.26200000000000001</v>
      </c>
    </row>
    <row r="23" spans="1:22" x14ac:dyDescent="0.45">
      <c r="A23">
        <v>21</v>
      </c>
      <c r="B23" s="103">
        <v>19</v>
      </c>
      <c r="C23" t="s">
        <v>215</v>
      </c>
      <c r="D23" s="16"/>
      <c r="E23" s="16"/>
      <c r="F23" s="16"/>
      <c r="G23" s="16"/>
      <c r="H23" s="16"/>
      <c r="I23" s="16"/>
      <c r="J23" s="16"/>
      <c r="K23" s="78" t="str">
        <f>IF($C23='4. Board Level Worksheet'!$C$5,'4. Board Level Worksheet'!$C$18,"")</f>
        <v/>
      </c>
      <c r="L23" s="78" t="str">
        <f>IF($C23='4. Board Level Worksheet'!$C$5,'4. Board Level Worksheet'!$C$19,"")</f>
        <v/>
      </c>
      <c r="M23" s="80" t="str">
        <f>IF($C23='4. Board Level Worksheet'!$C$5,'4. Board Level Worksheet'!$C$21,"")</f>
        <v/>
      </c>
      <c r="N23" s="80" t="str">
        <f>IF($C23='4. Board Level Worksheet'!$C$5,'4. Board Level Worksheet'!$C$28,"")</f>
        <v/>
      </c>
      <c r="O23" s="80" t="str">
        <f>IF($C23='4. Board Level Worksheet'!$C$5,'4. Board Level Worksheet'!#REF!,"")</f>
        <v/>
      </c>
      <c r="P23" t="s">
        <v>215</v>
      </c>
      <c r="Q23" s="78">
        <v>2.9912999999999998</v>
      </c>
      <c r="R23" s="78">
        <v>2.9912999999999998</v>
      </c>
      <c r="S23" s="78">
        <v>2.0338720000000001</v>
      </c>
      <c r="T23" s="78">
        <v>0.41699999999999998</v>
      </c>
      <c r="U23" s="79">
        <v>1462</v>
      </c>
      <c r="V23" s="79">
        <f t="shared" si="0"/>
        <v>1.462</v>
      </c>
    </row>
    <row r="24" spans="1:22" x14ac:dyDescent="0.45">
      <c r="A24">
        <v>22</v>
      </c>
      <c r="B24" s="103">
        <v>20</v>
      </c>
      <c r="C24" t="s">
        <v>216</v>
      </c>
      <c r="D24" s="16"/>
      <c r="E24" s="16"/>
      <c r="F24" s="16"/>
      <c r="G24" s="16"/>
      <c r="H24" s="16"/>
      <c r="I24" s="16"/>
      <c r="J24" s="16"/>
      <c r="K24" s="78" t="str">
        <f>IF($C24='4. Board Level Worksheet'!$C$5,'4. Board Level Worksheet'!$C$18,"")</f>
        <v/>
      </c>
      <c r="L24" s="78" t="str">
        <f>IF($C24='4. Board Level Worksheet'!$C$5,'4. Board Level Worksheet'!$C$19,"")</f>
        <v/>
      </c>
      <c r="M24" s="80" t="str">
        <f>IF($C24='4. Board Level Worksheet'!$C$5,'4. Board Level Worksheet'!$C$21,"")</f>
        <v/>
      </c>
      <c r="N24" s="80" t="str">
        <f>IF($C24='4. Board Level Worksheet'!$C$5,'4. Board Level Worksheet'!$C$28,"")</f>
        <v/>
      </c>
      <c r="O24" s="80" t="str">
        <f>IF($C24='4. Board Level Worksheet'!$C$5,'4. Board Level Worksheet'!#REF!,"")</f>
        <v/>
      </c>
      <c r="P24" t="s">
        <v>216</v>
      </c>
      <c r="Q24" s="78">
        <v>1.2395</v>
      </c>
      <c r="R24" s="78">
        <v>1.2395</v>
      </c>
      <c r="S24" s="78">
        <v>0.88417500000000004</v>
      </c>
      <c r="T24" s="78">
        <v>0.155</v>
      </c>
      <c r="U24" s="79">
        <v>1045</v>
      </c>
      <c r="V24" s="79">
        <f t="shared" si="0"/>
        <v>1.0449999999999999</v>
      </c>
    </row>
    <row r="25" spans="1:22" x14ac:dyDescent="0.45">
      <c r="A25">
        <v>23</v>
      </c>
      <c r="B25" s="103">
        <v>21</v>
      </c>
      <c r="C25" t="s">
        <v>217</v>
      </c>
      <c r="D25" s="16"/>
      <c r="E25" s="16"/>
      <c r="F25" s="16"/>
      <c r="G25" s="16"/>
      <c r="H25" s="16"/>
      <c r="I25" s="16"/>
      <c r="J25" s="16"/>
      <c r="K25" s="78" t="str">
        <f>IF($C25='4. Board Level Worksheet'!$C$5,'4. Board Level Worksheet'!$C$18,"")</f>
        <v/>
      </c>
      <c r="L25" s="78" t="str">
        <f>IF($C25='4. Board Level Worksheet'!$C$5,'4. Board Level Worksheet'!$C$19,"")</f>
        <v/>
      </c>
      <c r="M25" s="80" t="str">
        <f>IF($C25='4. Board Level Worksheet'!$C$5,'4. Board Level Worksheet'!$C$21,"")</f>
        <v/>
      </c>
      <c r="N25" s="80" t="str">
        <f>IF($C25='4. Board Level Worksheet'!$C$5,'4. Board Level Worksheet'!$C$28,"")</f>
        <v/>
      </c>
      <c r="O25" s="80" t="str">
        <f>IF($C25='4. Board Level Worksheet'!$C$5,'4. Board Level Worksheet'!#REF!,"")</f>
        <v/>
      </c>
      <c r="P25" t="s">
        <v>217</v>
      </c>
      <c r="Q25" s="78">
        <v>1.1619999999999999</v>
      </c>
      <c r="R25" s="78">
        <v>1.1619999999999999</v>
      </c>
      <c r="S25" s="78">
        <v>0.67302499999999998</v>
      </c>
      <c r="T25" s="78">
        <v>0.12</v>
      </c>
      <c r="U25" s="79">
        <v>794</v>
      </c>
      <c r="V25" s="79">
        <f t="shared" si="0"/>
        <v>0.79400000000000004</v>
      </c>
    </row>
    <row r="26" spans="1:22" x14ac:dyDescent="0.45">
      <c r="A26">
        <v>24</v>
      </c>
      <c r="B26" s="103">
        <v>22</v>
      </c>
      <c r="C26" t="s">
        <v>218</v>
      </c>
      <c r="D26" s="16"/>
      <c r="E26" s="16"/>
      <c r="F26" s="16"/>
      <c r="G26" s="16"/>
      <c r="H26" s="16"/>
      <c r="I26" s="16"/>
      <c r="J26" s="16"/>
      <c r="K26" s="78" t="str">
        <f>IF($C26='4. Board Level Worksheet'!$C$5,'4. Board Level Worksheet'!$C$18,"")</f>
        <v/>
      </c>
      <c r="L26" s="78" t="str">
        <f>IF($C26='4. Board Level Worksheet'!$C$5,'4. Board Level Worksheet'!$C$19,"")</f>
        <v/>
      </c>
      <c r="M26" s="80" t="str">
        <f>IF($C26='4. Board Level Worksheet'!$C$5,'4. Board Level Worksheet'!$C$21,"")</f>
        <v/>
      </c>
      <c r="N26" s="80" t="str">
        <f>IF($C26='4. Board Level Worksheet'!$C$5,'4. Board Level Worksheet'!$C$28,"")</f>
        <v/>
      </c>
      <c r="O26" s="80" t="str">
        <f>IF($C26='4. Board Level Worksheet'!$C$5,'4. Board Level Worksheet'!#REF!,"")</f>
        <v/>
      </c>
      <c r="P26" t="s">
        <v>218</v>
      </c>
      <c r="Q26" s="78">
        <v>1.0193000000000001</v>
      </c>
      <c r="R26" s="78">
        <v>1.0193000000000001</v>
      </c>
      <c r="S26" s="78">
        <v>0.53801399999999999</v>
      </c>
      <c r="T26" s="78">
        <v>6.9000000000000006E-2</v>
      </c>
      <c r="U26" s="79">
        <v>428</v>
      </c>
      <c r="V26" s="79">
        <f t="shared" si="0"/>
        <v>0.42799999999999999</v>
      </c>
    </row>
    <row r="27" spans="1:22" x14ac:dyDescent="0.45">
      <c r="A27">
        <v>25</v>
      </c>
      <c r="B27" s="103">
        <v>23</v>
      </c>
      <c r="C27" t="s">
        <v>219</v>
      </c>
      <c r="D27" s="16"/>
      <c r="E27" s="16"/>
      <c r="F27" s="16"/>
      <c r="G27" s="16"/>
      <c r="H27" s="16"/>
      <c r="I27" s="16"/>
      <c r="J27" s="16"/>
      <c r="K27" s="78" t="str">
        <f>IF($C27='4. Board Level Worksheet'!$C$5,'4. Board Level Worksheet'!$C$18,"")</f>
        <v/>
      </c>
      <c r="L27" s="78" t="str">
        <f>IF($C27='4. Board Level Worksheet'!$C$5,'4. Board Level Worksheet'!$C$19,"")</f>
        <v/>
      </c>
      <c r="M27" s="80" t="str">
        <f>IF($C27='4. Board Level Worksheet'!$C$5,'4. Board Level Worksheet'!$C$21,"")</f>
        <v/>
      </c>
      <c r="N27" s="80" t="str">
        <f>IF($C27='4. Board Level Worksheet'!$C$5,'4. Board Level Worksheet'!$C$28,"")</f>
        <v/>
      </c>
      <c r="O27" s="80" t="str">
        <f>IF($C27='4. Board Level Worksheet'!$C$5,'4. Board Level Worksheet'!#REF!,"")</f>
        <v/>
      </c>
      <c r="P27" t="s">
        <v>219</v>
      </c>
      <c r="Q27" s="78">
        <v>0.7641</v>
      </c>
      <c r="R27" s="78">
        <v>0.7641</v>
      </c>
      <c r="S27" s="78">
        <v>0.36727500000000002</v>
      </c>
      <c r="T27" s="78">
        <v>6.7000000000000004E-2</v>
      </c>
      <c r="U27" s="79">
        <v>765</v>
      </c>
      <c r="V27" s="79">
        <f t="shared" si="0"/>
        <v>0.76500000000000001</v>
      </c>
    </row>
    <row r="28" spans="1:22" x14ac:dyDescent="0.45">
      <c r="A28">
        <v>26</v>
      </c>
      <c r="B28" s="103">
        <v>24</v>
      </c>
      <c r="C28" t="s">
        <v>220</v>
      </c>
      <c r="D28" s="16"/>
      <c r="E28" s="16"/>
      <c r="F28" s="16"/>
      <c r="G28" s="16"/>
      <c r="H28" s="16"/>
      <c r="I28" s="16"/>
      <c r="J28" s="16"/>
      <c r="K28" s="78" t="str">
        <f>IF($C28='4. Board Level Worksheet'!$C$5,'4. Board Level Worksheet'!$C$18,"")</f>
        <v/>
      </c>
      <c r="L28" s="78" t="str">
        <f>IF($C28='4. Board Level Worksheet'!$C$5,'4. Board Level Worksheet'!$C$19,"")</f>
        <v/>
      </c>
      <c r="M28" s="80" t="str">
        <f>IF($C28='4. Board Level Worksheet'!$C$5,'4. Board Level Worksheet'!$C$21,"")</f>
        <v/>
      </c>
      <c r="N28" s="80" t="str">
        <f>IF($C28='4. Board Level Worksheet'!$C$5,'4. Board Level Worksheet'!$C$28,"")</f>
        <v/>
      </c>
      <c r="O28" s="80" t="str">
        <f>IF($C28='4. Board Level Worksheet'!$C$5,'4. Board Level Worksheet'!#REF!,"")</f>
        <v/>
      </c>
      <c r="P28" t="s">
        <v>220</v>
      </c>
      <c r="Q28" s="78">
        <v>1.4674</v>
      </c>
      <c r="R28" s="78">
        <v>1.4674</v>
      </c>
      <c r="S28" s="78">
        <v>0.863236</v>
      </c>
      <c r="T28" s="78">
        <v>0.156</v>
      </c>
      <c r="U28" s="79">
        <v>331</v>
      </c>
      <c r="V28" s="79">
        <f t="shared" si="0"/>
        <v>0.33100000000000002</v>
      </c>
    </row>
    <row r="29" spans="1:22" x14ac:dyDescent="0.45">
      <c r="A29">
        <v>27</v>
      </c>
      <c r="B29" s="103">
        <v>25</v>
      </c>
      <c r="C29" t="s">
        <v>221</v>
      </c>
      <c r="D29" s="16"/>
      <c r="E29" s="16"/>
      <c r="F29" s="16"/>
      <c r="G29" s="16"/>
      <c r="H29" s="16"/>
      <c r="I29" s="16"/>
      <c r="J29" s="16"/>
      <c r="K29" s="78" t="str">
        <f>IF($C29='4. Board Level Worksheet'!$C$5,'4. Board Level Worksheet'!$C$18,"")</f>
        <v/>
      </c>
      <c r="L29" s="78" t="str">
        <f>IF($C29='4. Board Level Worksheet'!$C$5,'4. Board Level Worksheet'!$C$19,"")</f>
        <v/>
      </c>
      <c r="M29" s="80" t="str">
        <f>IF($C29='4. Board Level Worksheet'!$C$5,'4. Board Level Worksheet'!$C$21,"")</f>
        <v/>
      </c>
      <c r="N29" s="80" t="str">
        <f>IF($C29='4. Board Level Worksheet'!$C$5,'4. Board Level Worksheet'!$C$28,"")</f>
        <v/>
      </c>
      <c r="O29" s="80" t="str">
        <f>IF($C29='4. Board Level Worksheet'!$C$5,'4. Board Level Worksheet'!#REF!,"")</f>
        <v/>
      </c>
      <c r="P29" t="s">
        <v>221</v>
      </c>
      <c r="Q29" s="78">
        <v>1.6815</v>
      </c>
      <c r="R29" s="78">
        <v>1.6815</v>
      </c>
      <c r="S29" s="78">
        <v>1.073366</v>
      </c>
      <c r="T29" s="78">
        <v>0.161</v>
      </c>
      <c r="U29" s="79">
        <v>780</v>
      </c>
      <c r="V29" s="79">
        <f t="shared" si="0"/>
        <v>0.78</v>
      </c>
    </row>
    <row r="30" spans="1:22" x14ac:dyDescent="0.45">
      <c r="A30">
        <v>28</v>
      </c>
      <c r="B30" s="103">
        <v>26</v>
      </c>
      <c r="C30" t="s">
        <v>222</v>
      </c>
      <c r="D30" s="16"/>
      <c r="E30" s="16"/>
      <c r="F30" s="16"/>
      <c r="G30" s="16"/>
      <c r="H30" s="16"/>
      <c r="I30" s="16"/>
      <c r="J30" s="16"/>
      <c r="K30" s="78" t="str">
        <f>IF($C30='4. Board Level Worksheet'!$C$5,'4. Board Level Worksheet'!$C$18,"")</f>
        <v/>
      </c>
      <c r="L30" s="78" t="str">
        <f>IF($C30='4. Board Level Worksheet'!$C$5,'4. Board Level Worksheet'!$C$19,"")</f>
        <v/>
      </c>
      <c r="M30" s="80" t="str">
        <f>IF($C30='4. Board Level Worksheet'!$C$5,'4. Board Level Worksheet'!$C$21,"")</f>
        <v/>
      </c>
      <c r="N30" s="80" t="str">
        <f>IF($C30='4. Board Level Worksheet'!$C$5,'4. Board Level Worksheet'!$C$28,"")</f>
        <v/>
      </c>
      <c r="O30" s="80" t="str">
        <f>IF($C30='4. Board Level Worksheet'!$C$5,'4. Board Level Worksheet'!#REF!,"")</f>
        <v/>
      </c>
      <c r="P30" t="s">
        <v>222</v>
      </c>
      <c r="Q30" s="78">
        <v>0.86070000000000002</v>
      </c>
      <c r="R30" s="78">
        <v>0.86070000000000002</v>
      </c>
      <c r="S30" s="78">
        <v>0.43895899999999999</v>
      </c>
      <c r="T30" s="78">
        <v>5.8000000000000003E-2</v>
      </c>
      <c r="U30" s="79">
        <v>147</v>
      </c>
      <c r="V30" s="79">
        <f t="shared" si="0"/>
        <v>0.14699999999999999</v>
      </c>
    </row>
    <row r="31" spans="1:22" x14ac:dyDescent="0.45">
      <c r="A31">
        <v>29</v>
      </c>
      <c r="B31" s="103">
        <v>27</v>
      </c>
      <c r="C31" t="s">
        <v>223</v>
      </c>
      <c r="D31" s="16"/>
      <c r="E31" s="16"/>
      <c r="F31" s="16"/>
      <c r="G31" s="16"/>
      <c r="H31" s="16"/>
      <c r="I31" s="16"/>
      <c r="J31" s="16"/>
      <c r="K31" s="78" t="str">
        <f>IF($C31='4. Board Level Worksheet'!$C$5,'4. Board Level Worksheet'!$C$18,"")</f>
        <v/>
      </c>
      <c r="L31" s="78" t="str">
        <f>IF($C31='4. Board Level Worksheet'!$C$5,'4. Board Level Worksheet'!$C$19,"")</f>
        <v/>
      </c>
      <c r="M31" s="80" t="str">
        <f>IF($C31='4. Board Level Worksheet'!$C$5,'4. Board Level Worksheet'!$C$21,"")</f>
        <v/>
      </c>
      <c r="N31" s="80" t="str">
        <f>IF($C31='4. Board Level Worksheet'!$C$5,'4. Board Level Worksheet'!$C$28,"")</f>
        <v/>
      </c>
      <c r="O31" s="80" t="str">
        <f>IF($C31='4. Board Level Worksheet'!$C$5,'4. Board Level Worksheet'!#REF!,"")</f>
        <v/>
      </c>
      <c r="P31" t="s">
        <v>223</v>
      </c>
      <c r="Q31" s="78">
        <v>0.56810000000000005</v>
      </c>
      <c r="R31" s="78">
        <v>0.56810000000000005</v>
      </c>
      <c r="S31" s="78">
        <v>0.31396499999999999</v>
      </c>
      <c r="T31" s="78">
        <v>4.9000000000000002E-2</v>
      </c>
      <c r="U31" s="79">
        <v>820</v>
      </c>
      <c r="V31" s="79">
        <f t="shared" si="0"/>
        <v>0.82</v>
      </c>
    </row>
    <row r="32" spans="1:22" x14ac:dyDescent="0.45">
      <c r="A32">
        <v>30</v>
      </c>
      <c r="B32" s="103">
        <v>28</v>
      </c>
      <c r="C32" t="s">
        <v>224</v>
      </c>
      <c r="D32" s="16"/>
      <c r="E32" s="16"/>
      <c r="F32" s="16"/>
      <c r="G32" s="16"/>
      <c r="H32" s="16"/>
      <c r="I32" s="16"/>
      <c r="J32" s="16"/>
      <c r="K32" s="78" t="str">
        <f>IF($C32='4. Board Level Worksheet'!$C$5,'4. Board Level Worksheet'!$C$18,"")</f>
        <v/>
      </c>
      <c r="L32" s="78" t="str">
        <f>IF($C32='4. Board Level Worksheet'!$C$5,'4. Board Level Worksheet'!$C$19,"")</f>
        <v/>
      </c>
      <c r="M32" s="80" t="str">
        <f>IF($C32='4. Board Level Worksheet'!$C$5,'4. Board Level Worksheet'!$C$21,"")</f>
        <v/>
      </c>
      <c r="N32" s="80" t="str">
        <f>IF($C32='4. Board Level Worksheet'!$C$5,'4. Board Level Worksheet'!$C$28,"")</f>
        <v/>
      </c>
      <c r="O32" s="80" t="str">
        <f>IF($C32='4. Board Level Worksheet'!$C$5,'4. Board Level Worksheet'!#REF!,"")</f>
        <v/>
      </c>
      <c r="P32" t="s">
        <v>224</v>
      </c>
      <c r="Q32" s="78">
        <v>0.28489999999999999</v>
      </c>
      <c r="R32" s="78">
        <v>0.28489999999999999</v>
      </c>
      <c r="S32" s="78">
        <v>0.17255899999999999</v>
      </c>
      <c r="T32" s="78">
        <v>2.1000000000000001E-2</v>
      </c>
      <c r="U32" s="79">
        <v>63</v>
      </c>
      <c r="V32" s="79">
        <f t="shared" si="0"/>
        <v>6.3E-2</v>
      </c>
    </row>
    <row r="33" spans="1:22" x14ac:dyDescent="0.45">
      <c r="A33">
        <v>31</v>
      </c>
      <c r="B33" s="103">
        <v>29</v>
      </c>
      <c r="C33" t="s">
        <v>225</v>
      </c>
      <c r="D33" s="16"/>
      <c r="E33" s="16"/>
      <c r="F33" s="16"/>
      <c r="G33" s="16"/>
      <c r="H33" s="16"/>
      <c r="I33" s="16"/>
      <c r="J33" s="16"/>
      <c r="K33" s="78" t="str">
        <f>IF($C33='4. Board Level Worksheet'!$C$5,'4. Board Level Worksheet'!$C$18,"")</f>
        <v/>
      </c>
      <c r="L33" s="78" t="str">
        <f>IF($C33='4. Board Level Worksheet'!$C$5,'4. Board Level Worksheet'!$C$19,"")</f>
        <v/>
      </c>
      <c r="M33" s="80" t="str">
        <f>IF($C33='4. Board Level Worksheet'!$C$5,'4. Board Level Worksheet'!$C$21,"")</f>
        <v/>
      </c>
      <c r="N33" s="80" t="str">
        <f>IF($C33='4. Board Level Worksheet'!$C$5,'4. Board Level Worksheet'!$C$28,"")</f>
        <v/>
      </c>
      <c r="O33" s="80" t="str">
        <f>IF($C33='4. Board Level Worksheet'!$C$5,'4. Board Level Worksheet'!#REF!,"")</f>
        <v/>
      </c>
      <c r="P33" t="s">
        <v>225</v>
      </c>
      <c r="Q33" s="78">
        <v>0.4471</v>
      </c>
      <c r="R33" s="78">
        <v>0.4471</v>
      </c>
      <c r="S33" s="78">
        <v>0.25007699999999999</v>
      </c>
      <c r="T33" s="78">
        <v>3.7999999999999999E-2</v>
      </c>
      <c r="U33" s="79">
        <v>199</v>
      </c>
      <c r="V33" s="79">
        <f t="shared" si="0"/>
        <v>0.19900000000000001</v>
      </c>
    </row>
    <row r="34" spans="1:22" x14ac:dyDescent="0.45">
      <c r="A34">
        <v>32</v>
      </c>
      <c r="B34" s="103" t="s">
        <v>226</v>
      </c>
      <c r="C34" t="s">
        <v>227</v>
      </c>
      <c r="D34" s="16"/>
      <c r="E34" s="16"/>
      <c r="F34" s="16"/>
      <c r="G34" s="16"/>
      <c r="H34" s="16"/>
      <c r="I34" s="16"/>
      <c r="J34" s="16"/>
      <c r="K34" s="78" t="str">
        <f>IF($C34='4. Board Level Worksheet'!$C$5,'4. Board Level Worksheet'!$C$18,"")</f>
        <v/>
      </c>
      <c r="L34" s="78" t="str">
        <f>IF($C34='4. Board Level Worksheet'!$C$5,'4. Board Level Worksheet'!$C$19,"")</f>
        <v/>
      </c>
      <c r="M34" s="80" t="str">
        <f>IF($C34='4. Board Level Worksheet'!$C$5,'4. Board Level Worksheet'!$C$21,"")</f>
        <v/>
      </c>
      <c r="N34" s="80" t="str">
        <f>IF($C34='4. Board Level Worksheet'!$C$5,'4. Board Level Worksheet'!$C$28,"")</f>
        <v/>
      </c>
      <c r="O34" s="80" t="str">
        <f>IF($C34='4. Board Level Worksheet'!$C$5,'4. Board Level Worksheet'!#REF!,"")</f>
        <v/>
      </c>
      <c r="P34" t="s">
        <v>227</v>
      </c>
      <c r="Q34" s="78">
        <v>0.10199999999999999</v>
      </c>
      <c r="R34" s="78">
        <v>0.10199999999999999</v>
      </c>
      <c r="S34" s="78">
        <v>4.2092999999999998E-2</v>
      </c>
      <c r="T34" s="78">
        <v>7.0000000000000001E-3</v>
      </c>
      <c r="U34" s="79">
        <v>58</v>
      </c>
      <c r="V34" s="79">
        <f t="shared" si="0"/>
        <v>5.8000000000000003E-2</v>
      </c>
    </row>
    <row r="35" spans="1:22" x14ac:dyDescent="0.45">
      <c r="A35">
        <v>33</v>
      </c>
      <c r="B35" s="103" t="s">
        <v>228</v>
      </c>
      <c r="C35" t="s">
        <v>229</v>
      </c>
      <c r="D35" s="16"/>
      <c r="E35" s="16"/>
      <c r="F35" s="16"/>
      <c r="G35" s="16"/>
      <c r="H35" s="16"/>
      <c r="I35" s="16"/>
      <c r="J35" s="16"/>
      <c r="K35" s="78" t="str">
        <f>IF($C35='4. Board Level Worksheet'!$C$5,'4. Board Level Worksheet'!$C$18,"")</f>
        <v/>
      </c>
      <c r="L35" s="78" t="str">
        <f>IF($C35='4. Board Level Worksheet'!$C$5,'4. Board Level Worksheet'!$C$19,"")</f>
        <v/>
      </c>
      <c r="M35" s="80" t="str">
        <f>IF($C35='4. Board Level Worksheet'!$C$5,'4. Board Level Worksheet'!$C$21,"")</f>
        <v/>
      </c>
      <c r="N35" s="80" t="str">
        <f>IF($C35='4. Board Level Worksheet'!$C$5,'4. Board Level Worksheet'!$C$28,"")</f>
        <v/>
      </c>
      <c r="O35" s="80" t="str">
        <f>IF($C35='4. Board Level Worksheet'!$C$5,'4. Board Level Worksheet'!#REF!,"")</f>
        <v/>
      </c>
      <c r="P35" t="s">
        <v>229</v>
      </c>
      <c r="Q35" s="78">
        <v>0.1009</v>
      </c>
      <c r="R35" s="78">
        <v>0.1009</v>
      </c>
      <c r="S35" s="78">
        <v>5.1728000000000003E-2</v>
      </c>
      <c r="T35" s="78">
        <v>8.0000000000000002E-3</v>
      </c>
      <c r="U35" s="79">
        <v>215</v>
      </c>
      <c r="V35" s="79">
        <f t="shared" si="0"/>
        <v>0.215</v>
      </c>
    </row>
    <row r="36" spans="1:22" x14ac:dyDescent="0.45">
      <c r="A36">
        <v>34</v>
      </c>
      <c r="B36" s="103">
        <v>31</v>
      </c>
      <c r="C36" t="s">
        <v>230</v>
      </c>
      <c r="D36" s="16"/>
      <c r="E36" s="16"/>
      <c r="F36" s="16"/>
      <c r="G36" s="16"/>
      <c r="H36" s="16"/>
      <c r="I36" s="16"/>
      <c r="J36" s="16"/>
      <c r="K36" s="78" t="str">
        <f>IF($C36='4. Board Level Worksheet'!$C$5,'4. Board Level Worksheet'!$C$18,"")</f>
        <v/>
      </c>
      <c r="L36" s="78" t="str">
        <f>IF($C36='4. Board Level Worksheet'!$C$5,'4. Board Level Worksheet'!$C$19,"")</f>
        <v/>
      </c>
      <c r="M36" s="80" t="str">
        <f>IF($C36='4. Board Level Worksheet'!$C$5,'4. Board Level Worksheet'!$C$21,"")</f>
        <v/>
      </c>
      <c r="N36" s="80" t="str">
        <f>IF($C36='4. Board Level Worksheet'!$C$5,'4. Board Level Worksheet'!$C$28,"")</f>
        <v/>
      </c>
      <c r="O36" s="80" t="str">
        <f>IF($C36='4. Board Level Worksheet'!$C$5,'4. Board Level Worksheet'!#REF!,"")</f>
        <v/>
      </c>
      <c r="P36" t="s">
        <v>230</v>
      </c>
      <c r="Q36" s="78">
        <v>0.15670000000000001</v>
      </c>
      <c r="R36" s="78">
        <v>0.15670000000000001</v>
      </c>
      <c r="S36" s="78">
        <v>6.7409999999999998E-2</v>
      </c>
      <c r="T36" s="78">
        <v>1.0999999999999999E-2</v>
      </c>
      <c r="U36" s="79">
        <v>56</v>
      </c>
      <c r="V36" s="79">
        <f t="shared" si="0"/>
        <v>5.6000000000000001E-2</v>
      </c>
    </row>
    <row r="37" spans="1:22" x14ac:dyDescent="0.45">
      <c r="A37">
        <v>35</v>
      </c>
      <c r="B37" s="103">
        <v>32</v>
      </c>
      <c r="C37" t="s">
        <v>231</v>
      </c>
      <c r="D37" s="16"/>
      <c r="E37" s="16"/>
      <c r="F37" s="16"/>
      <c r="G37" s="16"/>
      <c r="H37" s="16"/>
      <c r="I37" s="16"/>
      <c r="J37" s="16"/>
      <c r="K37" s="78" t="str">
        <f>IF($C37='4. Board Level Worksheet'!$C$5,'4. Board Level Worksheet'!$C$18,"")</f>
        <v/>
      </c>
      <c r="L37" s="78" t="str">
        <f>IF($C37='4. Board Level Worksheet'!$C$5,'4. Board Level Worksheet'!$C$19,"")</f>
        <v/>
      </c>
      <c r="M37" s="80" t="str">
        <f>IF($C37='4. Board Level Worksheet'!$C$5,'4. Board Level Worksheet'!$C$21,"")</f>
        <v/>
      </c>
      <c r="N37" s="80" t="str">
        <f>IF($C37='4. Board Level Worksheet'!$C$5,'4. Board Level Worksheet'!$C$28,"")</f>
        <v/>
      </c>
      <c r="O37" s="80" t="str">
        <f>IF($C37='4. Board Level Worksheet'!$C$5,'4. Board Level Worksheet'!#REF!,"")</f>
        <v/>
      </c>
      <c r="P37" t="s">
        <v>231</v>
      </c>
      <c r="Q37" s="78">
        <v>0.1764</v>
      </c>
      <c r="R37" s="78">
        <v>0.1764</v>
      </c>
      <c r="S37" s="78">
        <v>9.3118000000000006E-2</v>
      </c>
      <c r="T37" s="78">
        <v>1.4E-2</v>
      </c>
      <c r="U37" s="79">
        <v>37</v>
      </c>
      <c r="V37" s="79">
        <f t="shared" si="0"/>
        <v>3.6999999999999998E-2</v>
      </c>
    </row>
    <row r="38" spans="1:22" x14ac:dyDescent="0.45">
      <c r="A38">
        <v>36</v>
      </c>
      <c r="B38" s="103" t="s">
        <v>232</v>
      </c>
      <c r="C38" t="s">
        <v>233</v>
      </c>
      <c r="D38" s="16"/>
      <c r="E38" s="16"/>
      <c r="F38" s="16"/>
      <c r="G38" s="16"/>
      <c r="H38" s="16"/>
      <c r="I38" s="16"/>
      <c r="J38" s="16"/>
      <c r="K38" s="78" t="str">
        <f>IF($C38='4. Board Level Worksheet'!$C$5,'4. Board Level Worksheet'!$C$18,"")</f>
        <v/>
      </c>
      <c r="L38" s="78" t="str">
        <f>IF($C38='4. Board Level Worksheet'!$C$5,'4. Board Level Worksheet'!$C$19,"")</f>
        <v/>
      </c>
      <c r="M38" s="80" t="str">
        <f>IF($C38='4. Board Level Worksheet'!$C$5,'4. Board Level Worksheet'!$C$21,"")</f>
        <v/>
      </c>
      <c r="N38" s="80" t="str">
        <f>IF($C38='4. Board Level Worksheet'!$C$5,'4. Board Level Worksheet'!$C$28,"")</f>
        <v/>
      </c>
      <c r="O38" s="80" t="str">
        <f>IF($C38='4. Board Level Worksheet'!$C$5,'4. Board Level Worksheet'!#REF!,"")</f>
        <v/>
      </c>
      <c r="P38" t="s">
        <v>233</v>
      </c>
      <c r="Q38" s="78">
        <v>5.0700000000000002E-2</v>
      </c>
      <c r="R38" s="78">
        <v>5.0700000000000002E-2</v>
      </c>
      <c r="S38" s="78">
        <v>2.0788999999999998E-2</v>
      </c>
      <c r="T38" s="78">
        <v>6.0000000000000001E-3</v>
      </c>
      <c r="U38" s="79">
        <v>7</v>
      </c>
      <c r="V38" s="79">
        <f t="shared" si="0"/>
        <v>7.0000000000000001E-3</v>
      </c>
    </row>
    <row r="39" spans="1:22" x14ac:dyDescent="0.45">
      <c r="A39">
        <v>37</v>
      </c>
      <c r="B39" s="103" t="s">
        <v>234</v>
      </c>
      <c r="C39" t="s">
        <v>235</v>
      </c>
      <c r="D39" s="16"/>
      <c r="E39" s="16"/>
      <c r="F39" s="16"/>
      <c r="G39" s="16"/>
      <c r="H39" s="16"/>
      <c r="I39" s="16"/>
      <c r="J39" s="16"/>
      <c r="K39" s="78" t="str">
        <f>IF($C39='4. Board Level Worksheet'!$C$5,'4. Board Level Worksheet'!$C$18,"")</f>
        <v/>
      </c>
      <c r="L39" s="78" t="str">
        <f>IF($C39='4. Board Level Worksheet'!$C$5,'4. Board Level Worksheet'!$C$19,"")</f>
        <v/>
      </c>
      <c r="M39" s="80" t="str">
        <f>IF($C39='4. Board Level Worksheet'!$C$5,'4. Board Level Worksheet'!$C$21,"")</f>
        <v/>
      </c>
      <c r="N39" s="80" t="str">
        <f>IF($C39='4. Board Level Worksheet'!$C$5,'4. Board Level Worksheet'!$C$28,"")</f>
        <v/>
      </c>
      <c r="O39" s="80" t="str">
        <f>IF($C39='4. Board Level Worksheet'!$C$5,'4. Board Level Worksheet'!#REF!,"")</f>
        <v/>
      </c>
      <c r="P39" t="s">
        <v>235</v>
      </c>
      <c r="Q39" s="78">
        <v>4.2900000000000001E-2</v>
      </c>
      <c r="R39" s="78">
        <v>4.2900000000000001E-2</v>
      </c>
      <c r="S39" s="78">
        <v>1.6799000000000001E-2</v>
      </c>
      <c r="T39" s="78">
        <v>4.0000000000000001E-3</v>
      </c>
      <c r="U39" s="79">
        <v>4</v>
      </c>
      <c r="V39" s="79">
        <f t="shared" si="0"/>
        <v>4.0000000000000001E-3</v>
      </c>
    </row>
    <row r="40" spans="1:22" x14ac:dyDescent="0.45">
      <c r="A40">
        <v>38</v>
      </c>
      <c r="B40" s="103" t="s">
        <v>236</v>
      </c>
      <c r="C40" t="s">
        <v>237</v>
      </c>
      <c r="D40" s="16"/>
      <c r="E40" s="16"/>
      <c r="F40" s="16"/>
      <c r="G40" s="16"/>
      <c r="H40" s="16"/>
      <c r="I40" s="16"/>
      <c r="J40" s="16"/>
      <c r="K40" s="78" t="str">
        <f>IF($C40='4. Board Level Worksheet'!$C$5,'4. Board Level Worksheet'!$C$18,"")</f>
        <v/>
      </c>
      <c r="L40" s="78" t="str">
        <f>IF($C40='4. Board Level Worksheet'!$C$5,'4. Board Level Worksheet'!$C$19,"")</f>
        <v/>
      </c>
      <c r="M40" s="80" t="str">
        <f>IF($C40='4. Board Level Worksheet'!$C$5,'4. Board Level Worksheet'!$C$21,"")</f>
        <v/>
      </c>
      <c r="N40" s="80" t="str">
        <f>IF($C40='4. Board Level Worksheet'!$C$5,'4. Board Level Worksheet'!$C$28,"")</f>
        <v/>
      </c>
      <c r="O40" s="80" t="str">
        <f>IF($C40='4. Board Level Worksheet'!$C$5,'4. Board Level Worksheet'!#REF!,"")</f>
        <v/>
      </c>
      <c r="P40" t="s">
        <v>237</v>
      </c>
      <c r="Q40" s="78">
        <v>0.21029999999999999</v>
      </c>
      <c r="R40" s="78">
        <v>0.21029999999999999</v>
      </c>
      <c r="S40" s="78">
        <v>9.6697000000000005E-2</v>
      </c>
      <c r="T40" s="78">
        <v>1.7999999999999999E-2</v>
      </c>
      <c r="U40" s="79">
        <v>22</v>
      </c>
      <c r="V40" s="79">
        <f t="shared" si="0"/>
        <v>2.1999999999999999E-2</v>
      </c>
    </row>
    <row r="41" spans="1:22" x14ac:dyDescent="0.45">
      <c r="A41">
        <v>39</v>
      </c>
      <c r="B41" s="103" t="s">
        <v>238</v>
      </c>
      <c r="C41" t="s">
        <v>239</v>
      </c>
      <c r="D41" s="16"/>
      <c r="E41" s="16"/>
      <c r="F41" s="16"/>
      <c r="G41" s="16"/>
      <c r="H41" s="16"/>
      <c r="I41" s="16"/>
      <c r="J41" s="16"/>
      <c r="K41" s="78" t="str">
        <f>IF($C41='4. Board Level Worksheet'!$C$5,'4. Board Level Worksheet'!$C$18,"")</f>
        <v/>
      </c>
      <c r="L41" s="78" t="str">
        <f>IF($C41='4. Board Level Worksheet'!$C$5,'4. Board Level Worksheet'!$C$19,"")</f>
        <v/>
      </c>
      <c r="M41" s="80" t="str">
        <f>IF($C41='4. Board Level Worksheet'!$C$5,'4. Board Level Worksheet'!$C$21,"")</f>
        <v/>
      </c>
      <c r="N41" s="80" t="str">
        <f>IF($C41='4. Board Level Worksheet'!$C$5,'4. Board Level Worksheet'!$C$28,"")</f>
        <v/>
      </c>
      <c r="O41" s="80" t="str">
        <f>IF($C41='4. Board Level Worksheet'!$C$5,'4. Board Level Worksheet'!#REF!,"")</f>
        <v/>
      </c>
      <c r="P41" t="s">
        <v>239</v>
      </c>
      <c r="Q41" s="78">
        <v>7.7700000000000005E-2</v>
      </c>
      <c r="R41" s="78">
        <v>7.7700000000000005E-2</v>
      </c>
      <c r="S41" s="78">
        <v>2.5885999999999999E-2</v>
      </c>
      <c r="T41" s="78">
        <v>5.0000000000000001E-3</v>
      </c>
      <c r="U41" s="79">
        <v>7</v>
      </c>
      <c r="V41" s="79">
        <f t="shared" si="0"/>
        <v>7.0000000000000001E-3</v>
      </c>
    </row>
    <row r="42" spans="1:22" x14ac:dyDescent="0.45">
      <c r="A42">
        <v>40</v>
      </c>
      <c r="B42" s="103">
        <v>35</v>
      </c>
      <c r="C42" t="s">
        <v>240</v>
      </c>
      <c r="D42" s="16"/>
      <c r="E42" s="16"/>
      <c r="F42" s="16"/>
      <c r="G42" s="16"/>
      <c r="H42" s="16"/>
      <c r="I42" s="16"/>
      <c r="J42" s="16"/>
      <c r="K42" s="78" t="str">
        <f>IF($C42='4. Board Level Worksheet'!$C$5,'4. Board Level Worksheet'!$C$18,"")</f>
        <v/>
      </c>
      <c r="L42" s="78" t="str">
        <f>IF($C42='4. Board Level Worksheet'!$C$5,'4. Board Level Worksheet'!$C$19,"")</f>
        <v/>
      </c>
      <c r="M42" s="80" t="str">
        <f>IF($C42='4. Board Level Worksheet'!$C$5,'4. Board Level Worksheet'!$C$21,"")</f>
        <v/>
      </c>
      <c r="N42" s="80" t="str">
        <f>IF($C42='4. Board Level Worksheet'!$C$5,'4. Board Level Worksheet'!$C$28,"")</f>
        <v/>
      </c>
      <c r="O42" s="80" t="str">
        <f>IF($C42='4. Board Level Worksheet'!$C$5,'4. Board Level Worksheet'!#REF!,"")</f>
        <v/>
      </c>
      <c r="P42" t="s">
        <v>240</v>
      </c>
      <c r="Q42" s="78">
        <v>0.1245</v>
      </c>
      <c r="R42" s="78">
        <v>0.1245</v>
      </c>
      <c r="S42" s="78">
        <v>6.7335000000000006E-2</v>
      </c>
      <c r="T42" s="78">
        <v>1.2999999999999999E-2</v>
      </c>
      <c r="U42" s="79">
        <v>15</v>
      </c>
      <c r="V42" s="79">
        <f t="shared" si="0"/>
        <v>1.4999999999999999E-2</v>
      </c>
    </row>
    <row r="43" spans="1:22" x14ac:dyDescent="0.45">
      <c r="A43">
        <v>41</v>
      </c>
      <c r="B43" s="103">
        <v>36</v>
      </c>
      <c r="C43" t="s">
        <v>241</v>
      </c>
      <c r="D43" s="16"/>
      <c r="E43" s="16"/>
      <c r="F43" s="16"/>
      <c r="G43" s="16"/>
      <c r="H43" s="16"/>
      <c r="I43" s="16"/>
      <c r="J43" s="16"/>
      <c r="K43" s="78" t="str">
        <f>IF($C43='4. Board Level Worksheet'!$C$5,'4. Board Level Worksheet'!$C$18,"")</f>
        <v/>
      </c>
      <c r="L43" s="78" t="str">
        <f>IF($C43='4. Board Level Worksheet'!$C$5,'4. Board Level Worksheet'!$C$19,"")</f>
        <v/>
      </c>
      <c r="M43" s="80" t="str">
        <f>IF($C43='4. Board Level Worksheet'!$C$5,'4. Board Level Worksheet'!$C$21,"")</f>
        <v/>
      </c>
      <c r="N43" s="80" t="str">
        <f>IF($C43='4. Board Level Worksheet'!$C$5,'4. Board Level Worksheet'!$C$28,"")</f>
        <v/>
      </c>
      <c r="O43" s="80" t="str">
        <f>IF($C43='4. Board Level Worksheet'!$C$5,'4. Board Level Worksheet'!#REF!,"")</f>
        <v/>
      </c>
      <c r="P43" t="s">
        <v>241</v>
      </c>
      <c r="Q43" s="78">
        <v>0.1583</v>
      </c>
      <c r="R43" s="78">
        <v>0.1583</v>
      </c>
      <c r="S43" s="78">
        <v>6.6228999999999996E-2</v>
      </c>
      <c r="T43" s="78">
        <v>1.2999999999999999E-2</v>
      </c>
      <c r="U43" s="79">
        <v>52</v>
      </c>
      <c r="V43" s="79">
        <f t="shared" si="0"/>
        <v>5.1999999999999998E-2</v>
      </c>
    </row>
    <row r="44" spans="1:22" x14ac:dyDescent="0.45">
      <c r="A44">
        <v>42</v>
      </c>
      <c r="B44" s="103">
        <v>37</v>
      </c>
      <c r="C44" t="s">
        <v>242</v>
      </c>
      <c r="D44" s="16"/>
      <c r="E44" s="16"/>
      <c r="F44" s="16"/>
      <c r="G44" s="16"/>
      <c r="H44" s="16"/>
      <c r="I44" s="16"/>
      <c r="J44" s="16"/>
      <c r="K44" s="78" t="str">
        <f>IF($C44='4. Board Level Worksheet'!$C$5,'4. Board Level Worksheet'!$C$18,"")</f>
        <v/>
      </c>
      <c r="L44" s="78" t="str">
        <f>IF($C44='4. Board Level Worksheet'!$C$5,'4. Board Level Worksheet'!$C$19,"")</f>
        <v/>
      </c>
      <c r="M44" s="80" t="str">
        <f>IF($C44='4. Board Level Worksheet'!$C$5,'4. Board Level Worksheet'!$C$21,"")</f>
        <v/>
      </c>
      <c r="N44" s="80" t="str">
        <f>IF($C44='4. Board Level Worksheet'!$C$5,'4. Board Level Worksheet'!$C$28,"")</f>
        <v/>
      </c>
      <c r="O44" s="80" t="str">
        <f>IF($C44='4. Board Level Worksheet'!$C$5,'4. Board Level Worksheet'!#REF!,"")</f>
        <v/>
      </c>
      <c r="P44" t="s">
        <v>242</v>
      </c>
      <c r="Q44" s="78">
        <v>0.45450000000000002</v>
      </c>
      <c r="R44" s="78">
        <v>0.45450000000000002</v>
      </c>
      <c r="S44" s="78">
        <v>0.28309000000000001</v>
      </c>
      <c r="T44" s="78">
        <v>0.04</v>
      </c>
      <c r="U44" s="79">
        <v>167</v>
      </c>
      <c r="V44" s="79">
        <f t="shared" si="0"/>
        <v>0.16700000000000001</v>
      </c>
    </row>
    <row r="45" spans="1:22" x14ac:dyDescent="0.45">
      <c r="A45">
        <v>43</v>
      </c>
      <c r="B45" s="103">
        <v>38</v>
      </c>
      <c r="C45" t="s">
        <v>243</v>
      </c>
      <c r="D45" s="16"/>
      <c r="E45" s="16"/>
      <c r="F45" s="16"/>
      <c r="G45" s="16"/>
      <c r="H45" s="16"/>
      <c r="I45" s="16"/>
      <c r="J45" s="16"/>
      <c r="K45" s="78" t="str">
        <f>IF($C45='4. Board Level Worksheet'!$C$5,'4. Board Level Worksheet'!$C$18,"")</f>
        <v/>
      </c>
      <c r="L45" s="78" t="str">
        <f>IF($C45='4. Board Level Worksheet'!$C$5,'4. Board Level Worksheet'!$C$19,"")</f>
        <v/>
      </c>
      <c r="M45" s="80" t="str">
        <f>IF($C45='4. Board Level Worksheet'!$C$5,'4. Board Level Worksheet'!$C$21,"")</f>
        <v/>
      </c>
      <c r="N45" s="80" t="str">
        <f>IF($C45='4. Board Level Worksheet'!$C$5,'4. Board Level Worksheet'!$C$28,"")</f>
        <v/>
      </c>
      <c r="O45" s="80" t="str">
        <f>IF($C45='4. Board Level Worksheet'!$C$5,'4. Board Level Worksheet'!#REF!,"")</f>
        <v/>
      </c>
      <c r="P45" t="s">
        <v>243</v>
      </c>
      <c r="Q45" s="78">
        <v>0.52380000000000004</v>
      </c>
      <c r="R45" s="78">
        <v>0.52380000000000004</v>
      </c>
      <c r="S45" s="78">
        <v>0.30314200000000002</v>
      </c>
      <c r="T45" s="78">
        <v>0.05</v>
      </c>
      <c r="U45" s="79">
        <v>69</v>
      </c>
      <c r="V45" s="79">
        <f t="shared" si="0"/>
        <v>6.9000000000000006E-2</v>
      </c>
    </row>
    <row r="46" spans="1:22" x14ac:dyDescent="0.45">
      <c r="A46">
        <v>44</v>
      </c>
      <c r="B46" s="103">
        <v>39</v>
      </c>
      <c r="C46" t="s">
        <v>244</v>
      </c>
      <c r="D46" s="16"/>
      <c r="E46" s="16"/>
      <c r="F46" s="16"/>
      <c r="G46" s="16"/>
      <c r="H46" s="16"/>
      <c r="I46" s="16"/>
      <c r="J46" s="16"/>
      <c r="K46" s="78" t="str">
        <f>IF($C46='4. Board Level Worksheet'!$C$5,'4. Board Level Worksheet'!$C$18,"")</f>
        <v/>
      </c>
      <c r="L46" s="78" t="str">
        <f>IF($C46='4. Board Level Worksheet'!$C$5,'4. Board Level Worksheet'!$C$19,"")</f>
        <v/>
      </c>
      <c r="M46" s="80" t="str">
        <f>IF($C46='4. Board Level Worksheet'!$C$5,'4. Board Level Worksheet'!$C$21,"")</f>
        <v/>
      </c>
      <c r="N46" s="80" t="str">
        <f>IF($C46='4. Board Level Worksheet'!$C$5,'4. Board Level Worksheet'!$C$28,"")</f>
        <v/>
      </c>
      <c r="O46" s="80" t="str">
        <f>IF($C46='4. Board Level Worksheet'!$C$5,'4. Board Level Worksheet'!#REF!,"")</f>
        <v/>
      </c>
      <c r="P46" t="s">
        <v>244</v>
      </c>
      <c r="Q46" s="78">
        <v>0.22700000000000001</v>
      </c>
      <c r="R46" s="78">
        <v>0.22700000000000001</v>
      </c>
      <c r="S46" s="78">
        <v>0.12596599999999999</v>
      </c>
      <c r="T46" s="78">
        <v>2.1000000000000001E-2</v>
      </c>
      <c r="U46" s="79">
        <v>75</v>
      </c>
      <c r="V46" s="79">
        <f t="shared" si="0"/>
        <v>7.4999999999999997E-2</v>
      </c>
    </row>
    <row r="47" spans="1:22" x14ac:dyDescent="0.45">
      <c r="A47">
        <v>45</v>
      </c>
      <c r="B47" s="103">
        <v>40</v>
      </c>
      <c r="C47" t="s">
        <v>245</v>
      </c>
      <c r="D47" s="16"/>
      <c r="E47" s="16"/>
      <c r="F47" s="16"/>
      <c r="G47" s="16"/>
      <c r="H47" s="16"/>
      <c r="I47" s="16"/>
      <c r="J47" s="16"/>
      <c r="K47" s="78" t="str">
        <f>IF($C47='4. Board Level Worksheet'!$C$5,'4. Board Level Worksheet'!$C$18,"")</f>
        <v/>
      </c>
      <c r="L47" s="78" t="str">
        <f>IF($C47='4. Board Level Worksheet'!$C$5,'4. Board Level Worksheet'!$C$19,"")</f>
        <v/>
      </c>
      <c r="M47" s="80" t="str">
        <f>IF($C47='4. Board Level Worksheet'!$C$5,'4. Board Level Worksheet'!$C$21,"")</f>
        <v/>
      </c>
      <c r="N47" s="80" t="str">
        <f>IF($C47='4. Board Level Worksheet'!$C$5,'4. Board Level Worksheet'!$C$28,"")</f>
        <v/>
      </c>
      <c r="O47" s="80" t="str">
        <f>IF($C47='4. Board Level Worksheet'!$C$5,'4. Board Level Worksheet'!#REF!,"")</f>
        <v/>
      </c>
      <c r="P47" t="s">
        <v>245</v>
      </c>
      <c r="Q47" s="78">
        <v>2.0247000000000002</v>
      </c>
      <c r="R47" s="78">
        <v>2.0247000000000002</v>
      </c>
      <c r="S47" s="78">
        <v>1.2219199999999999</v>
      </c>
      <c r="T47" s="78">
        <v>0.20300000000000001</v>
      </c>
      <c r="U47" s="79">
        <v>1766</v>
      </c>
      <c r="V47" s="79">
        <f t="shared" si="0"/>
        <v>1.766</v>
      </c>
    </row>
    <row r="48" spans="1:22" x14ac:dyDescent="0.45">
      <c r="A48">
        <v>46</v>
      </c>
      <c r="B48" s="103">
        <v>41</v>
      </c>
      <c r="C48" t="s">
        <v>246</v>
      </c>
      <c r="D48" s="16"/>
      <c r="E48" s="16"/>
      <c r="F48" s="16"/>
      <c r="G48" s="16"/>
      <c r="H48" s="16"/>
      <c r="I48" s="16"/>
      <c r="J48" s="16"/>
      <c r="K48" s="78" t="str">
        <f>IF($C48='4. Board Level Worksheet'!$C$5,'4. Board Level Worksheet'!$C$18,"")</f>
        <v/>
      </c>
      <c r="L48" s="78" t="str">
        <f>IF($C48='4. Board Level Worksheet'!$C$5,'4. Board Level Worksheet'!$C$19,"")</f>
        <v/>
      </c>
      <c r="M48" s="80" t="str">
        <f>IF($C48='4. Board Level Worksheet'!$C$5,'4. Board Level Worksheet'!$C$21,"")</f>
        <v/>
      </c>
      <c r="N48" s="80" t="str">
        <f>IF($C48='4. Board Level Worksheet'!$C$5,'4. Board Level Worksheet'!$C$28,"")</f>
        <v/>
      </c>
      <c r="O48" s="80" t="str">
        <f>IF($C48='4. Board Level Worksheet'!$C$5,'4. Board Level Worksheet'!#REF!,"")</f>
        <v/>
      </c>
      <c r="P48" t="s">
        <v>246</v>
      </c>
      <c r="Q48" s="78">
        <v>0.3679</v>
      </c>
      <c r="R48" s="78">
        <v>0.3679</v>
      </c>
      <c r="S48" s="78">
        <v>0.211308</v>
      </c>
      <c r="T48" s="78">
        <v>3.2000000000000001E-2</v>
      </c>
      <c r="U48" s="79">
        <v>39</v>
      </c>
      <c r="V48" s="79">
        <f t="shared" si="0"/>
        <v>3.9E-2</v>
      </c>
    </row>
    <row r="49" spans="1:22" x14ac:dyDescent="0.45">
      <c r="A49">
        <v>47</v>
      </c>
      <c r="B49" s="103">
        <v>42</v>
      </c>
      <c r="C49" t="s">
        <v>247</v>
      </c>
      <c r="D49" s="16"/>
      <c r="E49" s="16"/>
      <c r="F49" s="16"/>
      <c r="G49" s="16"/>
      <c r="H49" s="16"/>
      <c r="I49" s="16"/>
      <c r="J49" s="16"/>
      <c r="K49" s="78" t="str">
        <f>IF($C49='4. Board Level Worksheet'!$C$5,'4. Board Level Worksheet'!$C$18,"")</f>
        <v/>
      </c>
      <c r="L49" s="78" t="str">
        <f>IF($C49='4. Board Level Worksheet'!$C$5,'4. Board Level Worksheet'!$C$19,"")</f>
        <v/>
      </c>
      <c r="M49" s="80" t="str">
        <f>IF($C49='4. Board Level Worksheet'!$C$5,'4. Board Level Worksheet'!$C$21,"")</f>
        <v/>
      </c>
      <c r="N49" s="80" t="str">
        <f>IF($C49='4. Board Level Worksheet'!$C$5,'4. Board Level Worksheet'!$C$28,"")</f>
        <v/>
      </c>
      <c r="O49" s="80" t="str">
        <f>IF($C49='4. Board Level Worksheet'!$C$5,'4. Board Level Worksheet'!#REF!,"")</f>
        <v/>
      </c>
      <c r="P49" t="s">
        <v>247</v>
      </c>
      <c r="Q49" s="78">
        <v>1.0269999999999999</v>
      </c>
      <c r="R49" s="78">
        <v>1.0269999999999999</v>
      </c>
      <c r="S49" s="78">
        <v>0.69728900000000005</v>
      </c>
      <c r="T49" s="78">
        <v>0.14099999999999999</v>
      </c>
      <c r="U49" s="79">
        <v>499</v>
      </c>
      <c r="V49" s="79">
        <f t="shared" si="0"/>
        <v>0.499</v>
      </c>
    </row>
    <row r="50" spans="1:22" x14ac:dyDescent="0.45">
      <c r="A50">
        <v>48</v>
      </c>
      <c r="B50" s="103">
        <v>43</v>
      </c>
      <c r="C50" t="s">
        <v>248</v>
      </c>
      <c r="D50" s="16"/>
      <c r="E50" s="16"/>
      <c r="F50" s="16"/>
      <c r="G50" s="16"/>
      <c r="H50" s="16"/>
      <c r="I50" s="16"/>
      <c r="J50" s="16"/>
      <c r="K50" s="78" t="str">
        <f>IF($C50='4. Board Level Worksheet'!$C$5,'4. Board Level Worksheet'!$C$18,"")</f>
        <v/>
      </c>
      <c r="L50" s="78" t="str">
        <f>IF($C50='4. Board Level Worksheet'!$C$5,'4. Board Level Worksheet'!$C$19,"")</f>
        <v/>
      </c>
      <c r="M50" s="80" t="str">
        <f>IF($C50='4. Board Level Worksheet'!$C$5,'4. Board Level Worksheet'!$C$21,"")</f>
        <v/>
      </c>
      <c r="N50" s="80" t="str">
        <f>IF($C50='4. Board Level Worksheet'!$C$5,'4. Board Level Worksheet'!$C$28,"")</f>
        <v/>
      </c>
      <c r="O50" s="80" t="str">
        <f>IF($C50='4. Board Level Worksheet'!$C$5,'4. Board Level Worksheet'!#REF!,"")</f>
        <v/>
      </c>
      <c r="P50" t="s">
        <v>248</v>
      </c>
      <c r="Q50" s="78">
        <v>1.7021999999999999</v>
      </c>
      <c r="R50" s="78">
        <v>1.7021999999999999</v>
      </c>
      <c r="S50" s="78">
        <v>1.0343929999999999</v>
      </c>
      <c r="T50" s="78">
        <v>0.13100000000000001</v>
      </c>
      <c r="U50" s="79">
        <v>160</v>
      </c>
      <c r="V50" s="79">
        <f t="shared" si="0"/>
        <v>0.16</v>
      </c>
    </row>
    <row r="51" spans="1:22" x14ac:dyDescent="0.45">
      <c r="A51">
        <v>49</v>
      </c>
      <c r="B51" s="103">
        <v>44</v>
      </c>
      <c r="C51" t="s">
        <v>249</v>
      </c>
      <c r="D51" s="16"/>
      <c r="E51" s="16"/>
      <c r="F51" s="16"/>
      <c r="G51" s="16"/>
      <c r="H51" s="16"/>
      <c r="I51" s="16"/>
      <c r="J51" s="16"/>
      <c r="K51" s="78" t="str">
        <f>IF($C51='4. Board Level Worksheet'!$C$5,'4. Board Level Worksheet'!$C$18,"")</f>
        <v/>
      </c>
      <c r="L51" s="78" t="str">
        <f>IF($C51='4. Board Level Worksheet'!$C$5,'4. Board Level Worksheet'!$C$19,"")</f>
        <v/>
      </c>
      <c r="M51" s="80" t="str">
        <f>IF($C51='4. Board Level Worksheet'!$C$5,'4. Board Level Worksheet'!$C$21,"")</f>
        <v/>
      </c>
      <c r="N51" s="80" t="str">
        <f>IF($C51='4. Board Level Worksheet'!$C$5,'4. Board Level Worksheet'!$C$28,"")</f>
        <v/>
      </c>
      <c r="O51" s="80" t="str">
        <f>IF($C51='4. Board Level Worksheet'!$C$5,'4. Board Level Worksheet'!#REF!,"")</f>
        <v/>
      </c>
      <c r="P51" t="s">
        <v>249</v>
      </c>
      <c r="Q51" s="78">
        <v>0.50039999999999996</v>
      </c>
      <c r="R51" s="78">
        <v>0.50039999999999996</v>
      </c>
      <c r="S51" s="78">
        <v>0.31176100000000001</v>
      </c>
      <c r="T51" s="78">
        <v>5.5E-2</v>
      </c>
      <c r="U51" s="79">
        <v>72</v>
      </c>
      <c r="V51" s="79">
        <f t="shared" si="0"/>
        <v>7.1999999999999995E-2</v>
      </c>
    </row>
    <row r="52" spans="1:22" x14ac:dyDescent="0.45">
      <c r="A52">
        <v>50</v>
      </c>
      <c r="B52" s="103">
        <v>45</v>
      </c>
      <c r="C52" t="s">
        <v>25</v>
      </c>
      <c r="D52" s="16"/>
      <c r="E52" s="16"/>
      <c r="F52" s="16"/>
      <c r="G52" s="16"/>
      <c r="H52" s="16"/>
      <c r="I52" s="16"/>
      <c r="J52" s="16"/>
      <c r="K52" s="78">
        <f>IF($C52='4. Board Level Worksheet'!$C$5,'4. Board Level Worksheet'!$C$18,"")</f>
        <v>1.1890269</v>
      </c>
      <c r="L52" s="78">
        <f>IF($C52='4. Board Level Worksheet'!$C$5,'4. Board Level Worksheet'!$C$19,"")</f>
        <v>11.21826426</v>
      </c>
      <c r="M52" s="80">
        <f>IF($C52='4. Board Level Worksheet'!$C$5,'4. Board Level Worksheet'!$C$21,"")</f>
        <v>2</v>
      </c>
      <c r="N52" s="80">
        <f>IF($C52='4. Board Level Worksheet'!$C$5,'4. Board Level Worksheet'!$C$28,"")</f>
        <v>1028</v>
      </c>
      <c r="O52" s="80" t="e">
        <f>IF($C52='4. Board Level Worksheet'!$C$5,'4. Board Level Worksheet'!#REF!,"")</f>
        <v>#REF!</v>
      </c>
      <c r="P52" t="s">
        <v>25</v>
      </c>
      <c r="Q52" s="78">
        <v>0.47110000000000002</v>
      </c>
      <c r="R52" s="78">
        <v>0.47110000000000002</v>
      </c>
      <c r="S52" s="78">
        <v>0.29539599999999999</v>
      </c>
      <c r="T52" s="78">
        <v>4.7E-2</v>
      </c>
      <c r="U52" s="79">
        <v>98</v>
      </c>
      <c r="V52" s="79">
        <f t="shared" si="0"/>
        <v>9.8000000000000004E-2</v>
      </c>
    </row>
    <row r="53" spans="1:22" x14ac:dyDescent="0.45">
      <c r="A53">
        <v>51</v>
      </c>
      <c r="B53" s="103">
        <v>46</v>
      </c>
      <c r="C53" t="s">
        <v>250</v>
      </c>
      <c r="D53" s="16"/>
      <c r="E53" s="16"/>
      <c r="F53" s="16"/>
      <c r="G53" s="16"/>
      <c r="H53" s="16"/>
      <c r="I53" s="16"/>
      <c r="J53" s="16"/>
      <c r="K53" s="78" t="str">
        <f>IF($C53='4. Board Level Worksheet'!$C$5,'4. Board Level Worksheet'!$C$18,"")</f>
        <v/>
      </c>
      <c r="L53" s="78" t="str">
        <f>IF($C53='4. Board Level Worksheet'!$C$5,'4. Board Level Worksheet'!$C$19,"")</f>
        <v/>
      </c>
      <c r="M53" s="80" t="str">
        <f>IF($C53='4. Board Level Worksheet'!$C$5,'4. Board Level Worksheet'!$C$21,"")</f>
        <v/>
      </c>
      <c r="N53" s="80" t="str">
        <f>IF($C53='4. Board Level Worksheet'!$C$5,'4. Board Level Worksheet'!$C$28,"")</f>
        <v/>
      </c>
      <c r="O53" s="80" t="str">
        <f>IF($C53='4. Board Level Worksheet'!$C$5,'4. Board Level Worksheet'!#REF!,"")</f>
        <v/>
      </c>
      <c r="P53" t="s">
        <v>250</v>
      </c>
      <c r="Q53" s="78">
        <v>0.58199999999999996</v>
      </c>
      <c r="R53" s="78">
        <v>0.58199999999999996</v>
      </c>
      <c r="S53" s="78">
        <v>0.50331700000000001</v>
      </c>
      <c r="T53" s="78">
        <v>7.6999999999999999E-2</v>
      </c>
      <c r="U53" s="79">
        <v>105</v>
      </c>
      <c r="V53" s="79">
        <f t="shared" si="0"/>
        <v>0.105</v>
      </c>
    </row>
    <row r="54" spans="1:22" x14ac:dyDescent="0.45">
      <c r="A54">
        <v>52</v>
      </c>
      <c r="B54" s="103">
        <v>47</v>
      </c>
      <c r="C54" t="s">
        <v>251</v>
      </c>
      <c r="D54" s="16"/>
      <c r="E54" s="16"/>
      <c r="F54" s="16"/>
      <c r="G54" s="16"/>
      <c r="H54" s="16"/>
      <c r="I54" s="16"/>
      <c r="J54" s="16"/>
      <c r="K54" s="78" t="str">
        <f>IF($C54='4. Board Level Worksheet'!$C$5,'4. Board Level Worksheet'!$C$18,"")</f>
        <v/>
      </c>
      <c r="L54" s="78" t="str">
        <f>IF($C54='4. Board Level Worksheet'!$C$5,'4. Board Level Worksheet'!$C$19,"")</f>
        <v/>
      </c>
      <c r="M54" s="80" t="str">
        <f>IF($C54='4. Board Level Worksheet'!$C$5,'4. Board Level Worksheet'!$C$21,"")</f>
        <v/>
      </c>
      <c r="N54" s="80" t="str">
        <f>IF($C54='4. Board Level Worksheet'!$C$5,'4. Board Level Worksheet'!$C$28,"")</f>
        <v/>
      </c>
      <c r="O54" s="80" t="str">
        <f>IF($C54='4. Board Level Worksheet'!$C$5,'4. Board Level Worksheet'!#REF!,"")</f>
        <v/>
      </c>
      <c r="P54" t="s">
        <v>251</v>
      </c>
      <c r="Q54" s="78">
        <v>0.56779999999999997</v>
      </c>
      <c r="R54" s="78">
        <v>0.56779999999999997</v>
      </c>
      <c r="S54" s="78">
        <v>0.41858099999999998</v>
      </c>
      <c r="T54" s="78">
        <v>7.0000000000000007E-2</v>
      </c>
      <c r="U54" s="79">
        <v>283</v>
      </c>
      <c r="V54" s="79">
        <f t="shared" si="0"/>
        <v>0.28299999999999997</v>
      </c>
    </row>
    <row r="55" spans="1:22" x14ac:dyDescent="0.45">
      <c r="A55">
        <v>53</v>
      </c>
      <c r="B55" s="103">
        <v>48</v>
      </c>
      <c r="C55" t="s">
        <v>252</v>
      </c>
      <c r="D55" s="16"/>
      <c r="E55" s="16"/>
      <c r="F55" s="16"/>
      <c r="G55" s="16"/>
      <c r="H55" s="16"/>
      <c r="I55" s="16"/>
      <c r="J55" s="16"/>
      <c r="K55" s="78" t="str">
        <f>IF($C55='4. Board Level Worksheet'!$C$5,'4. Board Level Worksheet'!$C$18,"")</f>
        <v/>
      </c>
      <c r="L55" s="78" t="str">
        <f>IF($C55='4. Board Level Worksheet'!$C$5,'4. Board Level Worksheet'!$C$19,"")</f>
        <v/>
      </c>
      <c r="M55" s="80" t="str">
        <f>IF($C55='4. Board Level Worksheet'!$C$5,'4. Board Level Worksheet'!$C$21,"")</f>
        <v/>
      </c>
      <c r="N55" s="80" t="str">
        <f>IF($C55='4. Board Level Worksheet'!$C$5,'4. Board Level Worksheet'!$C$28,"")</f>
        <v/>
      </c>
      <c r="O55" s="80" t="str">
        <f>IF($C55='4. Board Level Worksheet'!$C$5,'4. Board Level Worksheet'!#REF!,"")</f>
        <v/>
      </c>
      <c r="P55" t="s">
        <v>252</v>
      </c>
      <c r="Q55" s="78">
        <v>0.20699999999999999</v>
      </c>
      <c r="R55" s="78">
        <v>0.20699999999999999</v>
      </c>
      <c r="S55" s="78">
        <v>0.108067</v>
      </c>
      <c r="T55" s="78">
        <v>0.02</v>
      </c>
      <c r="U55" s="79">
        <v>25</v>
      </c>
      <c r="V55" s="79">
        <f t="shared" si="0"/>
        <v>2.5000000000000001E-2</v>
      </c>
    </row>
    <row r="56" spans="1:22" x14ac:dyDescent="0.45">
      <c r="A56">
        <v>54</v>
      </c>
      <c r="B56" s="103">
        <v>49</v>
      </c>
      <c r="C56" t="s">
        <v>253</v>
      </c>
      <c r="D56" s="16"/>
      <c r="E56" s="16"/>
      <c r="F56" s="16"/>
      <c r="G56" s="16"/>
      <c r="H56" s="16"/>
      <c r="I56" s="16"/>
      <c r="J56" s="16"/>
      <c r="K56" s="78" t="str">
        <f>IF($C56='4. Board Level Worksheet'!$C$5,'4. Board Level Worksheet'!$C$18,"")</f>
        <v/>
      </c>
      <c r="L56" s="78" t="str">
        <f>IF($C56='4. Board Level Worksheet'!$C$5,'4. Board Level Worksheet'!$C$19,"")</f>
        <v/>
      </c>
      <c r="M56" s="80" t="str">
        <f>IF($C56='4. Board Level Worksheet'!$C$5,'4. Board Level Worksheet'!$C$21,"")</f>
        <v/>
      </c>
      <c r="N56" s="80" t="str">
        <f>IF($C56='4. Board Level Worksheet'!$C$5,'4. Board Level Worksheet'!$C$28,"")</f>
        <v/>
      </c>
      <c r="O56" s="80" t="str">
        <f>IF($C56='4. Board Level Worksheet'!$C$5,'4. Board Level Worksheet'!#REF!,"")</f>
        <v/>
      </c>
      <c r="P56" t="s">
        <v>253</v>
      </c>
      <c r="Q56" s="78">
        <v>0.50080000000000002</v>
      </c>
      <c r="R56" s="78">
        <v>0.50080000000000002</v>
      </c>
      <c r="S56" s="78">
        <v>0.34432600000000002</v>
      </c>
      <c r="T56" s="78">
        <v>5.1999999999999998E-2</v>
      </c>
      <c r="U56" s="79">
        <v>69</v>
      </c>
      <c r="V56" s="79">
        <f t="shared" si="0"/>
        <v>6.9000000000000006E-2</v>
      </c>
    </row>
    <row r="57" spans="1:22" x14ac:dyDescent="0.45">
      <c r="A57">
        <v>55</v>
      </c>
      <c r="B57" s="103">
        <v>50</v>
      </c>
      <c r="C57" t="s">
        <v>254</v>
      </c>
      <c r="D57" s="16"/>
      <c r="E57" s="16"/>
      <c r="F57" s="16"/>
      <c r="G57" s="16"/>
      <c r="H57" s="16"/>
      <c r="I57" s="16"/>
      <c r="J57" s="16"/>
      <c r="K57" s="78" t="str">
        <f>IF($C57='4. Board Level Worksheet'!$C$5,'4. Board Level Worksheet'!$C$18,"")</f>
        <v/>
      </c>
      <c r="L57" s="78" t="str">
        <f>IF($C57='4. Board Level Worksheet'!$C$5,'4. Board Level Worksheet'!$C$19,"")</f>
        <v/>
      </c>
      <c r="M57" s="80" t="str">
        <f>IF($C57='4. Board Level Worksheet'!$C$5,'4. Board Level Worksheet'!$C$21,"")</f>
        <v/>
      </c>
      <c r="N57" s="80" t="str">
        <f>IF($C57='4. Board Level Worksheet'!$C$5,'4. Board Level Worksheet'!$C$28,"")</f>
        <v/>
      </c>
      <c r="O57" s="80" t="str">
        <f>IF($C57='4. Board Level Worksheet'!$C$5,'4. Board Level Worksheet'!#REF!,"")</f>
        <v/>
      </c>
      <c r="P57" t="s">
        <v>254</v>
      </c>
      <c r="Q57" s="78">
        <v>0.55230000000000001</v>
      </c>
      <c r="R57" s="78">
        <v>0.55230000000000001</v>
      </c>
      <c r="S57" s="78">
        <v>0.27526099999999998</v>
      </c>
      <c r="T57" s="78">
        <v>5.7000000000000002E-2</v>
      </c>
      <c r="U57" s="79">
        <v>147</v>
      </c>
      <c r="V57" s="79">
        <f t="shared" si="0"/>
        <v>0.14699999999999999</v>
      </c>
    </row>
    <row r="58" spans="1:22" x14ac:dyDescent="0.45">
      <c r="A58">
        <v>56</v>
      </c>
      <c r="B58" s="103">
        <v>51</v>
      </c>
      <c r="C58" t="s">
        <v>255</v>
      </c>
      <c r="D58" s="16"/>
      <c r="E58" s="16"/>
      <c r="F58" s="16"/>
      <c r="G58" s="16"/>
      <c r="H58" s="16"/>
      <c r="I58" s="16"/>
      <c r="J58" s="16"/>
      <c r="K58" s="78" t="str">
        <f>IF($C58='4. Board Level Worksheet'!$C$5,'4. Board Level Worksheet'!$C$18,"")</f>
        <v/>
      </c>
      <c r="L58" s="78" t="str">
        <f>IF($C58='4. Board Level Worksheet'!$C$5,'4. Board Level Worksheet'!$C$19,"")</f>
        <v/>
      </c>
      <c r="M58" s="80" t="str">
        <f>IF($C58='4. Board Level Worksheet'!$C$5,'4. Board Level Worksheet'!$C$21,"")</f>
        <v/>
      </c>
      <c r="N58" s="80" t="str">
        <f>IF($C58='4. Board Level Worksheet'!$C$5,'4. Board Level Worksheet'!$C$28,"")</f>
        <v/>
      </c>
      <c r="O58" s="80" t="str">
        <f>IF($C58='4. Board Level Worksheet'!$C$5,'4. Board Level Worksheet'!#REF!,"")</f>
        <v/>
      </c>
      <c r="P58" t="s">
        <v>255</v>
      </c>
      <c r="Q58" s="78">
        <v>0.27979999999999999</v>
      </c>
      <c r="R58" s="78">
        <v>0.27979999999999999</v>
      </c>
      <c r="S58" s="78">
        <v>0.15335799999999999</v>
      </c>
      <c r="T58" s="78">
        <v>2.4E-2</v>
      </c>
      <c r="U58" s="79">
        <v>117</v>
      </c>
      <c r="V58" s="79">
        <f t="shared" si="0"/>
        <v>0.11700000000000001</v>
      </c>
    </row>
    <row r="59" spans="1:22" x14ac:dyDescent="0.45">
      <c r="A59">
        <v>57</v>
      </c>
      <c r="B59" s="103">
        <v>52</v>
      </c>
      <c r="C59" t="s">
        <v>256</v>
      </c>
      <c r="D59" s="16"/>
      <c r="E59" s="16"/>
      <c r="F59" s="16"/>
      <c r="G59" s="16"/>
      <c r="H59" s="16"/>
      <c r="I59" s="16"/>
      <c r="J59" s="16"/>
      <c r="K59" s="78" t="str">
        <f>IF($C59='4. Board Level Worksheet'!$C$5,'4. Board Level Worksheet'!$C$18,"")</f>
        <v/>
      </c>
      <c r="L59" s="78" t="str">
        <f>IF($C59='4. Board Level Worksheet'!$C$5,'4. Board Level Worksheet'!$C$19,"")</f>
        <v/>
      </c>
      <c r="M59" s="80" t="str">
        <f>IF($C59='4. Board Level Worksheet'!$C$5,'4. Board Level Worksheet'!$C$21,"")</f>
        <v/>
      </c>
      <c r="N59" s="80" t="str">
        <f>IF($C59='4. Board Level Worksheet'!$C$5,'4. Board Level Worksheet'!$C$28,"")</f>
        <v/>
      </c>
      <c r="O59" s="80" t="str">
        <f>IF($C59='4. Board Level Worksheet'!$C$5,'4. Board Level Worksheet'!#REF!,"")</f>
        <v/>
      </c>
      <c r="P59" t="s">
        <v>256</v>
      </c>
      <c r="Q59" s="78">
        <v>0.35439999999999999</v>
      </c>
      <c r="R59" s="78">
        <v>0.35439999999999999</v>
      </c>
      <c r="S59" s="78">
        <v>0.19218399999999999</v>
      </c>
      <c r="T59" s="78">
        <v>0.03</v>
      </c>
      <c r="U59" s="79">
        <v>178</v>
      </c>
      <c r="V59" s="79">
        <f t="shared" si="0"/>
        <v>0.17799999999999999</v>
      </c>
    </row>
    <row r="60" spans="1:22" x14ac:dyDescent="0.45">
      <c r="A60">
        <v>58</v>
      </c>
      <c r="B60" s="103">
        <v>53</v>
      </c>
      <c r="C60" t="s">
        <v>257</v>
      </c>
      <c r="D60" s="16"/>
      <c r="E60" s="16"/>
      <c r="F60" s="16"/>
      <c r="G60" s="16"/>
      <c r="H60" s="16"/>
      <c r="I60" s="16"/>
      <c r="J60" s="16"/>
      <c r="K60" s="78" t="str">
        <f>IF($C60='4. Board Level Worksheet'!$C$5,'4. Board Level Worksheet'!$C$18,"")</f>
        <v/>
      </c>
      <c r="L60" s="78" t="str">
        <f>IF($C60='4. Board Level Worksheet'!$C$5,'4. Board Level Worksheet'!$C$19,"")</f>
        <v/>
      </c>
      <c r="M60" s="80" t="str">
        <f>IF($C60='4. Board Level Worksheet'!$C$5,'4. Board Level Worksheet'!$C$21,"")</f>
        <v/>
      </c>
      <c r="N60" s="80" t="str">
        <f>IF($C60='4. Board Level Worksheet'!$C$5,'4. Board Level Worksheet'!$C$28,"")</f>
        <v/>
      </c>
      <c r="O60" s="80" t="str">
        <f>IF($C60='4. Board Level Worksheet'!$C$5,'4. Board Level Worksheet'!#REF!,"")</f>
        <v/>
      </c>
      <c r="P60" t="s">
        <v>257</v>
      </c>
      <c r="Q60" s="78">
        <v>0.95850000000000002</v>
      </c>
      <c r="R60" s="78">
        <v>0.95850000000000002</v>
      </c>
      <c r="S60" s="78">
        <v>0.64713699999999996</v>
      </c>
      <c r="T60" s="78">
        <v>8.6999999999999994E-2</v>
      </c>
      <c r="U60" s="79">
        <v>286</v>
      </c>
      <c r="V60" s="79">
        <f t="shared" si="0"/>
        <v>0.28599999999999998</v>
      </c>
    </row>
    <row r="61" spans="1:22" x14ac:dyDescent="0.45">
      <c r="A61">
        <v>59</v>
      </c>
      <c r="B61" s="103">
        <v>54</v>
      </c>
      <c r="C61" t="s">
        <v>258</v>
      </c>
      <c r="D61" s="16"/>
      <c r="E61" s="16"/>
      <c r="F61" s="16"/>
      <c r="G61" s="16"/>
      <c r="H61" s="16"/>
      <c r="I61" s="16"/>
      <c r="J61" s="16"/>
      <c r="K61" s="78" t="str">
        <f>IF($C61='4. Board Level Worksheet'!$C$5,'4. Board Level Worksheet'!$C$18,"")</f>
        <v/>
      </c>
      <c r="L61" s="78" t="str">
        <f>IF($C61='4. Board Level Worksheet'!$C$5,'4. Board Level Worksheet'!$C$19,"")</f>
        <v/>
      </c>
      <c r="M61" s="80" t="str">
        <f>IF($C61='4. Board Level Worksheet'!$C$5,'4. Board Level Worksheet'!$C$21,"")</f>
        <v/>
      </c>
      <c r="N61" s="80" t="str">
        <f>IF($C61='4. Board Level Worksheet'!$C$5,'4. Board Level Worksheet'!$C$28,"")</f>
        <v/>
      </c>
      <c r="O61" s="80" t="str">
        <f>IF($C61='4. Board Level Worksheet'!$C$5,'4. Board Level Worksheet'!#REF!,"")</f>
        <v/>
      </c>
      <c r="P61" t="s">
        <v>258</v>
      </c>
      <c r="Q61" s="78">
        <v>0.1948</v>
      </c>
      <c r="R61" s="78">
        <v>0.1948</v>
      </c>
      <c r="S61" s="78">
        <v>7.5458999999999998E-2</v>
      </c>
      <c r="T61" s="78">
        <v>1.4E-2</v>
      </c>
      <c r="U61" s="79">
        <v>104</v>
      </c>
      <c r="V61" s="79">
        <f t="shared" si="0"/>
        <v>0.104</v>
      </c>
    </row>
    <row r="62" spans="1:22" x14ac:dyDescent="0.45">
      <c r="A62">
        <v>60</v>
      </c>
      <c r="B62" s="103">
        <v>55</v>
      </c>
      <c r="C62" t="s">
        <v>259</v>
      </c>
      <c r="D62" s="16"/>
      <c r="E62" s="16"/>
      <c r="F62" s="16"/>
      <c r="G62" s="16"/>
      <c r="H62" s="16"/>
      <c r="I62" s="16"/>
      <c r="J62" s="16"/>
      <c r="K62" s="78" t="str">
        <f>IF($C62='4. Board Level Worksheet'!$C$5,'4. Board Level Worksheet'!$C$18,"")</f>
        <v/>
      </c>
      <c r="L62" s="78" t="str">
        <f>IF($C62='4. Board Level Worksheet'!$C$5,'4. Board Level Worksheet'!$C$19,"")</f>
        <v/>
      </c>
      <c r="M62" s="80" t="str">
        <f>IF($C62='4. Board Level Worksheet'!$C$5,'4. Board Level Worksheet'!$C$21,"")</f>
        <v/>
      </c>
      <c r="N62" s="80" t="str">
        <f>IF($C62='4. Board Level Worksheet'!$C$5,'4. Board Level Worksheet'!$C$28,"")</f>
        <v/>
      </c>
      <c r="O62" s="80" t="str">
        <f>IF($C62='4. Board Level Worksheet'!$C$5,'4. Board Level Worksheet'!#REF!,"")</f>
        <v/>
      </c>
      <c r="P62" t="s">
        <v>259</v>
      </c>
      <c r="Q62" s="78">
        <v>0.35039999999999999</v>
      </c>
      <c r="R62" s="78">
        <v>0.35039999999999999</v>
      </c>
      <c r="S62" s="78">
        <v>0.166326</v>
      </c>
      <c r="T62" s="78">
        <v>8.9999999999999993E-3</v>
      </c>
      <c r="U62" s="79">
        <v>204</v>
      </c>
      <c r="V62" s="79">
        <f t="shared" si="0"/>
        <v>0.20399999999999999</v>
      </c>
    </row>
    <row r="63" spans="1:22" x14ac:dyDescent="0.45">
      <c r="A63">
        <v>61</v>
      </c>
      <c r="B63" s="103">
        <v>56</v>
      </c>
      <c r="C63" t="s">
        <v>260</v>
      </c>
      <c r="D63" s="16"/>
      <c r="E63" s="16"/>
      <c r="F63" s="16"/>
      <c r="G63" s="16"/>
      <c r="H63" s="16"/>
      <c r="I63" s="16"/>
      <c r="J63" s="16"/>
      <c r="K63" s="78" t="str">
        <f>IF($C63='4. Board Level Worksheet'!$C$5,'4. Board Level Worksheet'!$C$18,"")</f>
        <v/>
      </c>
      <c r="L63" s="78" t="str">
        <f>IF($C63='4. Board Level Worksheet'!$C$5,'4. Board Level Worksheet'!$C$19,"")</f>
        <v/>
      </c>
      <c r="M63" s="80" t="str">
        <f>IF($C63='4. Board Level Worksheet'!$C$5,'4. Board Level Worksheet'!$C$21,"")</f>
        <v/>
      </c>
      <c r="N63" s="80" t="str">
        <f>IF($C63='4. Board Level Worksheet'!$C$5,'4. Board Level Worksheet'!$C$28,"")</f>
        <v/>
      </c>
      <c r="O63" s="80" t="str">
        <f>IF($C63='4. Board Level Worksheet'!$C$5,'4. Board Level Worksheet'!#REF!,"")</f>
        <v/>
      </c>
      <c r="P63" t="s">
        <v>260</v>
      </c>
      <c r="Q63" s="78">
        <v>6.9099999999999995E-2</v>
      </c>
      <c r="R63" s="78">
        <v>6.9099999999999995E-2</v>
      </c>
      <c r="S63" s="78">
        <v>5.2442000000000003E-2</v>
      </c>
      <c r="T63" s="78">
        <v>0.01</v>
      </c>
      <c r="U63" s="79">
        <v>16</v>
      </c>
      <c r="V63" s="79">
        <f t="shared" si="0"/>
        <v>1.6E-2</v>
      </c>
    </row>
    <row r="64" spans="1:22" x14ac:dyDescent="0.45">
      <c r="A64">
        <v>62</v>
      </c>
      <c r="B64" s="103">
        <v>57</v>
      </c>
      <c r="C64" t="s">
        <v>261</v>
      </c>
      <c r="D64" s="16"/>
      <c r="E64" s="16"/>
      <c r="F64" s="16"/>
      <c r="G64" s="16"/>
      <c r="H64" s="16"/>
      <c r="I64" s="16"/>
      <c r="J64" s="16"/>
      <c r="K64" s="78" t="str">
        <f>IF($C64='4. Board Level Worksheet'!$C$5,'4. Board Level Worksheet'!$C$18,"")</f>
        <v/>
      </c>
      <c r="L64" s="78" t="str">
        <f>IF($C64='4. Board Level Worksheet'!$C$5,'4. Board Level Worksheet'!$C$19,"")</f>
        <v/>
      </c>
      <c r="M64" s="80" t="str">
        <f>IF($C64='4. Board Level Worksheet'!$C$5,'4. Board Level Worksheet'!$C$21,"")</f>
        <v/>
      </c>
      <c r="N64" s="80" t="str">
        <f>IF($C64='4. Board Level Worksheet'!$C$5,'4. Board Level Worksheet'!$C$28,"")</f>
        <v/>
      </c>
      <c r="O64" s="80" t="str">
        <f>IF($C64='4. Board Level Worksheet'!$C$5,'4. Board Level Worksheet'!#REF!,"")</f>
        <v/>
      </c>
      <c r="P64" t="s">
        <v>261</v>
      </c>
      <c r="Q64" s="78">
        <v>0.14949999999999999</v>
      </c>
      <c r="R64" s="78">
        <v>0.14949999999999999</v>
      </c>
      <c r="S64" s="78">
        <v>7.7235999999999999E-2</v>
      </c>
      <c r="T64" s="78">
        <v>1.0999999999999999E-2</v>
      </c>
      <c r="U64" s="79">
        <v>36</v>
      </c>
      <c r="V64" s="79">
        <f t="shared" si="0"/>
        <v>3.5999999999999997E-2</v>
      </c>
    </row>
    <row r="65" spans="1:22" x14ac:dyDescent="0.45">
      <c r="A65">
        <v>63</v>
      </c>
      <c r="B65" s="103">
        <v>58</v>
      </c>
      <c r="C65" t="s">
        <v>262</v>
      </c>
      <c r="D65" s="16"/>
      <c r="E65" s="16"/>
      <c r="F65" s="16"/>
      <c r="G65" s="16"/>
      <c r="H65" s="16"/>
      <c r="I65" s="16"/>
      <c r="J65" s="16"/>
      <c r="K65" s="78" t="str">
        <f>IF($C65='4. Board Level Worksheet'!$C$5,'4. Board Level Worksheet'!$C$18,"")</f>
        <v/>
      </c>
      <c r="L65" s="78" t="str">
        <f>IF($C65='4. Board Level Worksheet'!$C$5,'4. Board Level Worksheet'!$C$19,"")</f>
        <v/>
      </c>
      <c r="M65" s="80" t="str">
        <f>IF($C65='4. Board Level Worksheet'!$C$5,'4. Board Level Worksheet'!$C$21,"")</f>
        <v/>
      </c>
      <c r="N65" s="80" t="str">
        <f>IF($C65='4. Board Level Worksheet'!$C$5,'4. Board Level Worksheet'!$C$28,"")</f>
        <v/>
      </c>
      <c r="O65" s="80" t="str">
        <f>IF($C65='4. Board Level Worksheet'!$C$5,'4. Board Level Worksheet'!#REF!,"")</f>
        <v/>
      </c>
      <c r="P65" t="s">
        <v>262</v>
      </c>
      <c r="Q65" s="78">
        <v>0.50949999999999995</v>
      </c>
      <c r="R65" s="78">
        <v>0.50949999999999995</v>
      </c>
      <c r="S65" s="78">
        <v>0.23052700000000001</v>
      </c>
      <c r="T65" s="78">
        <v>4.4999999999999998E-2</v>
      </c>
      <c r="U65" s="79">
        <v>67</v>
      </c>
      <c r="V65" s="79">
        <f t="shared" si="0"/>
        <v>6.7000000000000004E-2</v>
      </c>
    </row>
    <row r="66" spans="1:22" x14ac:dyDescent="0.45">
      <c r="A66">
        <v>64</v>
      </c>
      <c r="B66" s="103">
        <v>59</v>
      </c>
      <c r="C66" t="s">
        <v>263</v>
      </c>
      <c r="D66" s="16"/>
      <c r="E66" s="16"/>
      <c r="F66" s="16"/>
      <c r="G66" s="16"/>
      <c r="H66" s="16"/>
      <c r="I66" s="16"/>
      <c r="J66" s="16"/>
      <c r="K66" s="78" t="str">
        <f>IF($C66='4. Board Level Worksheet'!$C$5,'4. Board Level Worksheet'!$C$18,"")</f>
        <v/>
      </c>
      <c r="L66" s="78" t="str">
        <f>IF($C66='4. Board Level Worksheet'!$C$5,'4. Board Level Worksheet'!$C$19,"")</f>
        <v/>
      </c>
      <c r="M66" s="80" t="str">
        <f>IF($C66='4. Board Level Worksheet'!$C$5,'4. Board Level Worksheet'!$C$21,"")</f>
        <v/>
      </c>
      <c r="N66" s="80" t="str">
        <f>IF($C66='4. Board Level Worksheet'!$C$5,'4. Board Level Worksheet'!$C$28,"")</f>
        <v/>
      </c>
      <c r="O66" s="80" t="str">
        <f>IF($C66='4. Board Level Worksheet'!$C$5,'4. Board Level Worksheet'!#REF!,"")</f>
        <v/>
      </c>
      <c r="P66" t="s">
        <v>263</v>
      </c>
      <c r="Q66" s="78">
        <v>0.39029999999999998</v>
      </c>
      <c r="R66" s="78">
        <v>0.39029999999999998</v>
      </c>
      <c r="S66" s="78">
        <v>0.26666299999999998</v>
      </c>
      <c r="T66" s="78">
        <v>4.4999999999999998E-2</v>
      </c>
      <c r="U66" s="79">
        <v>192</v>
      </c>
      <c r="V66" s="79">
        <f t="shared" si="0"/>
        <v>0.192</v>
      </c>
    </row>
    <row r="67" spans="1:22" x14ac:dyDescent="0.45">
      <c r="A67">
        <v>65</v>
      </c>
      <c r="B67" s="103" t="s">
        <v>264</v>
      </c>
      <c r="C67" t="s">
        <v>265</v>
      </c>
      <c r="D67" s="16"/>
      <c r="E67" s="16"/>
      <c r="F67" s="16"/>
      <c r="G67" s="16"/>
      <c r="H67" s="16"/>
      <c r="I67" s="16"/>
      <c r="J67" s="16"/>
      <c r="K67" s="78" t="str">
        <f>IF($C67='4. Board Level Worksheet'!$C$5,'4. Board Level Worksheet'!$C$18,"")</f>
        <v/>
      </c>
      <c r="L67" s="78" t="str">
        <f>IF($C67='4. Board Level Worksheet'!$C$5,'4. Board Level Worksheet'!$C$19,"")</f>
        <v/>
      </c>
      <c r="M67" s="80" t="str">
        <f>IF($C67='4. Board Level Worksheet'!$C$5,'4. Board Level Worksheet'!$C$21,"")</f>
        <v/>
      </c>
      <c r="N67" s="80" t="str">
        <f>IF($C67='4. Board Level Worksheet'!$C$5,'4. Board Level Worksheet'!$C$28,"")</f>
        <v/>
      </c>
      <c r="O67" s="80" t="str">
        <f>IF($C67='4. Board Level Worksheet'!$C$5,'4. Board Level Worksheet'!#REF!,"")</f>
        <v/>
      </c>
      <c r="P67" t="s">
        <v>265</v>
      </c>
      <c r="Q67" s="78">
        <v>0.3367</v>
      </c>
      <c r="R67" s="78">
        <v>0.3367</v>
      </c>
      <c r="S67" s="78">
        <v>0.12409100000000001</v>
      </c>
      <c r="T67" s="78">
        <v>1.7000000000000001E-2</v>
      </c>
      <c r="U67" s="79">
        <v>170</v>
      </c>
      <c r="V67" s="79">
        <f t="shared" si="0"/>
        <v>0.17</v>
      </c>
    </row>
    <row r="68" spans="1:22" x14ac:dyDescent="0.45">
      <c r="A68">
        <v>66</v>
      </c>
      <c r="B68" s="103" t="s">
        <v>266</v>
      </c>
      <c r="C68" t="s">
        <v>267</v>
      </c>
      <c r="D68" s="16"/>
      <c r="E68" s="16"/>
      <c r="F68" s="16"/>
      <c r="G68" s="16"/>
      <c r="H68" s="16"/>
      <c r="I68" s="16"/>
      <c r="J68" s="16"/>
      <c r="K68" s="78" t="str">
        <f>IF($C68='4. Board Level Worksheet'!$C$5,'4. Board Level Worksheet'!$C$18,"")</f>
        <v/>
      </c>
      <c r="L68" s="78" t="str">
        <f>IF($C68='4. Board Level Worksheet'!$C$5,'4. Board Level Worksheet'!$C$19,"")</f>
        <v/>
      </c>
      <c r="M68" s="80" t="str">
        <f>IF($C68='4. Board Level Worksheet'!$C$5,'4. Board Level Worksheet'!$C$21,"")</f>
        <v/>
      </c>
      <c r="N68" s="80" t="str">
        <f>IF($C68='4. Board Level Worksheet'!$C$5,'4. Board Level Worksheet'!$C$28,"")</f>
        <v/>
      </c>
      <c r="O68" s="80" t="str">
        <f>IF($C68='4. Board Level Worksheet'!$C$5,'4. Board Level Worksheet'!#REF!,"")</f>
        <v/>
      </c>
      <c r="P68" t="s">
        <v>267</v>
      </c>
      <c r="Q68" s="78">
        <v>0.10730000000000001</v>
      </c>
      <c r="R68" s="78">
        <v>0.10730000000000001</v>
      </c>
      <c r="S68" s="78">
        <v>6.3603999999999994E-2</v>
      </c>
      <c r="T68" s="78">
        <v>0.01</v>
      </c>
      <c r="U68" s="79">
        <v>69</v>
      </c>
      <c r="V68" s="79">
        <f t="shared" ref="V68:V78" si="1">U68*1000/1000000</f>
        <v>6.9000000000000006E-2</v>
      </c>
    </row>
    <row r="69" spans="1:22" x14ac:dyDescent="0.45">
      <c r="A69">
        <v>67</v>
      </c>
      <c r="B69" s="103">
        <v>61</v>
      </c>
      <c r="C69" t="s">
        <v>268</v>
      </c>
      <c r="D69" s="16"/>
      <c r="E69" s="16"/>
      <c r="F69" s="16"/>
      <c r="G69" s="16"/>
      <c r="H69" s="16"/>
      <c r="I69" s="16"/>
      <c r="J69" s="16"/>
      <c r="K69" s="78" t="str">
        <f>IF($C69='4. Board Level Worksheet'!$C$5,'4. Board Level Worksheet'!$C$18,"")</f>
        <v/>
      </c>
      <c r="L69" s="78" t="str">
        <f>IF($C69='4. Board Level Worksheet'!$C$5,'4. Board Level Worksheet'!$C$19,"")</f>
        <v/>
      </c>
      <c r="M69" s="80" t="str">
        <f>IF($C69='4. Board Level Worksheet'!$C$5,'4. Board Level Worksheet'!$C$21,"")</f>
        <v/>
      </c>
      <c r="N69" s="80" t="str">
        <f>IF($C69='4. Board Level Worksheet'!$C$5,'4. Board Level Worksheet'!$C$28,"")</f>
        <v/>
      </c>
      <c r="O69" s="80" t="str">
        <f>IF($C69='4. Board Level Worksheet'!$C$5,'4. Board Level Worksheet'!#REF!,"")</f>
        <v/>
      </c>
      <c r="P69" t="s">
        <v>268</v>
      </c>
      <c r="Q69" s="78">
        <v>0.37</v>
      </c>
      <c r="R69" s="78">
        <v>0.37</v>
      </c>
      <c r="S69" s="78">
        <v>0.119952</v>
      </c>
      <c r="T69" s="78">
        <v>2.8000000000000001E-2</v>
      </c>
      <c r="U69" s="79">
        <v>385</v>
      </c>
      <c r="V69" s="79">
        <f t="shared" si="1"/>
        <v>0.38500000000000001</v>
      </c>
    </row>
    <row r="70" spans="1:22" x14ac:dyDescent="0.45">
      <c r="A70">
        <v>68</v>
      </c>
      <c r="B70" s="103">
        <v>62</v>
      </c>
      <c r="C70" t="s">
        <v>269</v>
      </c>
      <c r="D70" s="16"/>
      <c r="E70" s="16"/>
      <c r="F70" s="16"/>
      <c r="G70" s="16"/>
      <c r="H70" s="16"/>
      <c r="I70" s="16"/>
      <c r="J70" s="16"/>
      <c r="K70" s="78" t="str">
        <f>IF($C70='4. Board Level Worksheet'!$C$5,'4. Board Level Worksheet'!$C$18,"")</f>
        <v/>
      </c>
      <c r="L70" s="78" t="str">
        <f>IF($C70='4. Board Level Worksheet'!$C$5,'4. Board Level Worksheet'!$C$19,"")</f>
        <v/>
      </c>
      <c r="M70" s="80" t="str">
        <f>IF($C70='4. Board Level Worksheet'!$C$5,'4. Board Level Worksheet'!$C$21,"")</f>
        <v/>
      </c>
      <c r="N70" s="80" t="str">
        <f>IF($C70='4. Board Level Worksheet'!$C$5,'4. Board Level Worksheet'!$C$28,"")</f>
        <v/>
      </c>
      <c r="O70" s="80" t="str">
        <f>IF($C70='4. Board Level Worksheet'!$C$5,'4. Board Level Worksheet'!#REF!,"")</f>
        <v/>
      </c>
      <c r="P70" t="s">
        <v>269</v>
      </c>
      <c r="Q70" s="78">
        <v>3.5799999999999998E-2</v>
      </c>
      <c r="R70" s="78">
        <v>3.5799999999999998E-2</v>
      </c>
      <c r="S70" s="78">
        <v>2.3341000000000001E-2</v>
      </c>
      <c r="T70" s="78">
        <v>5.0000000000000001E-3</v>
      </c>
      <c r="U70" s="79">
        <v>11</v>
      </c>
      <c r="V70" s="79">
        <f t="shared" si="1"/>
        <v>1.0999999999999999E-2</v>
      </c>
    </row>
    <row r="71" spans="1:22" x14ac:dyDescent="0.45">
      <c r="A71">
        <v>69</v>
      </c>
      <c r="B71" s="103">
        <v>63</v>
      </c>
      <c r="C71" t="s">
        <v>270</v>
      </c>
      <c r="D71" s="16"/>
      <c r="E71" s="16"/>
      <c r="F71" s="16"/>
      <c r="G71" s="16"/>
      <c r="H71" s="16"/>
      <c r="I71" s="16"/>
      <c r="J71" s="16"/>
      <c r="K71" s="78" t="str">
        <f>IF($C71='4. Board Level Worksheet'!$C$5,'4. Board Level Worksheet'!$C$18,"")</f>
        <v/>
      </c>
      <c r="L71" s="78" t="str">
        <f>IF($C71='4. Board Level Worksheet'!$C$5,'4. Board Level Worksheet'!$C$19,"")</f>
        <v/>
      </c>
      <c r="M71" s="80" t="str">
        <f>IF($C71='4. Board Level Worksheet'!$C$5,'4. Board Level Worksheet'!$C$21,"")</f>
        <v/>
      </c>
      <c r="N71" s="80" t="str">
        <f>IF($C71='4. Board Level Worksheet'!$C$5,'4. Board Level Worksheet'!$C$28,"")</f>
        <v/>
      </c>
      <c r="O71" s="80" t="str">
        <f>IF($C71='4. Board Level Worksheet'!$C$5,'4. Board Level Worksheet'!#REF!,"")</f>
        <v/>
      </c>
      <c r="P71" t="s">
        <v>270</v>
      </c>
      <c r="Q71" s="78">
        <v>0.29149999999999998</v>
      </c>
      <c r="R71" s="78">
        <v>0.29149999999999998</v>
      </c>
      <c r="S71" s="78">
        <v>0.16191700000000001</v>
      </c>
      <c r="T71" s="78">
        <v>3.6999999999999998E-2</v>
      </c>
      <c r="U71" s="79">
        <v>45</v>
      </c>
      <c r="V71" s="79">
        <f t="shared" si="1"/>
        <v>4.4999999999999998E-2</v>
      </c>
    </row>
    <row r="72" spans="1:22" x14ac:dyDescent="0.45">
      <c r="A72">
        <v>70</v>
      </c>
      <c r="B72" s="103">
        <v>64</v>
      </c>
      <c r="C72" t="s">
        <v>271</v>
      </c>
      <c r="D72" s="16"/>
      <c r="E72" s="16"/>
      <c r="F72" s="16"/>
      <c r="G72" s="16"/>
      <c r="H72" s="16"/>
      <c r="I72" s="16"/>
      <c r="J72" s="16"/>
      <c r="K72" s="78" t="str">
        <f>IF($C72='4. Board Level Worksheet'!$C$5,'4. Board Level Worksheet'!$C$18,"")</f>
        <v/>
      </c>
      <c r="L72" s="78" t="str">
        <f>IF($C72='4. Board Level Worksheet'!$C$5,'4. Board Level Worksheet'!$C$19,"")</f>
        <v/>
      </c>
      <c r="M72" s="80" t="str">
        <f>IF($C72='4. Board Level Worksheet'!$C$5,'4. Board Level Worksheet'!$C$21,"")</f>
        <v/>
      </c>
      <c r="N72" s="80" t="str">
        <f>IF($C72='4. Board Level Worksheet'!$C$5,'4. Board Level Worksheet'!$C$28,"")</f>
        <v/>
      </c>
      <c r="O72" s="80" t="str">
        <f>IF($C72='4. Board Level Worksheet'!$C$5,'4. Board Level Worksheet'!#REF!,"")</f>
        <v/>
      </c>
      <c r="P72" t="s">
        <v>271</v>
      </c>
      <c r="Q72" s="78">
        <v>0.5413</v>
      </c>
      <c r="R72" s="78">
        <v>0.5413</v>
      </c>
      <c r="S72" s="78">
        <v>0.26413599999999998</v>
      </c>
      <c r="T72" s="78">
        <v>5.8000000000000003E-2</v>
      </c>
      <c r="U72" s="79">
        <v>97</v>
      </c>
      <c r="V72" s="79">
        <f t="shared" si="1"/>
        <v>9.7000000000000003E-2</v>
      </c>
    </row>
    <row r="73" spans="1:22" x14ac:dyDescent="0.45">
      <c r="A73">
        <v>71</v>
      </c>
      <c r="B73" s="103">
        <v>65</v>
      </c>
      <c r="C73" t="s">
        <v>272</v>
      </c>
      <c r="D73" s="16"/>
      <c r="E73" s="16"/>
      <c r="F73" s="16"/>
      <c r="G73" s="16"/>
      <c r="H73" s="16"/>
      <c r="I73" s="16"/>
      <c r="J73" s="16"/>
      <c r="K73" s="78" t="str">
        <f>IF($C73='4. Board Level Worksheet'!$C$5,'4. Board Level Worksheet'!$C$18,"")</f>
        <v/>
      </c>
      <c r="L73" s="78" t="str">
        <f>IF($C73='4. Board Level Worksheet'!$C$5,'4. Board Level Worksheet'!$C$19,"")</f>
        <v/>
      </c>
      <c r="M73" s="80" t="str">
        <f>IF($C73='4. Board Level Worksheet'!$C$5,'4. Board Level Worksheet'!$C$21,"")</f>
        <v/>
      </c>
      <c r="N73" s="80" t="str">
        <f>IF($C73='4. Board Level Worksheet'!$C$5,'4. Board Level Worksheet'!$C$28,"")</f>
        <v/>
      </c>
      <c r="O73" s="80" t="str">
        <f>IF($C73='4. Board Level Worksheet'!$C$5,'4. Board Level Worksheet'!#REF!,"")</f>
        <v/>
      </c>
      <c r="P73" t="s">
        <v>272</v>
      </c>
      <c r="Q73" s="78">
        <v>0.37009999999999998</v>
      </c>
      <c r="R73" s="78">
        <v>0.37009999999999998</v>
      </c>
      <c r="S73" s="78">
        <v>0.19773199999999999</v>
      </c>
      <c r="T73" s="78">
        <v>3.2000000000000001E-2</v>
      </c>
      <c r="U73" s="79">
        <v>116</v>
      </c>
      <c r="V73" s="79">
        <f t="shared" si="1"/>
        <v>0.11600000000000001</v>
      </c>
    </row>
    <row r="74" spans="1:22" x14ac:dyDescent="0.45">
      <c r="A74">
        <v>72</v>
      </c>
      <c r="B74" s="103">
        <v>66</v>
      </c>
      <c r="C74" t="s">
        <v>273</v>
      </c>
      <c r="D74" s="16"/>
      <c r="E74" s="16"/>
      <c r="F74" s="16"/>
      <c r="G74" s="16"/>
      <c r="H74" s="16"/>
      <c r="I74" s="16"/>
      <c r="J74" s="16"/>
      <c r="K74" s="78" t="str">
        <f>IF($C74='4. Board Level Worksheet'!$C$5,'4. Board Level Worksheet'!$C$18,"")</f>
        <v/>
      </c>
      <c r="L74" s="78" t="str">
        <f>IF($C74='4. Board Level Worksheet'!$C$5,'4. Board Level Worksheet'!$C$19,"")</f>
        <v/>
      </c>
      <c r="M74" s="80" t="str">
        <f>IF($C74='4. Board Level Worksheet'!$C$5,'4. Board Level Worksheet'!$C$21,"")</f>
        <v/>
      </c>
      <c r="N74" s="80" t="str">
        <f>IF($C74='4. Board Level Worksheet'!$C$5,'4. Board Level Worksheet'!$C$28,"")</f>
        <v/>
      </c>
      <c r="O74" s="80" t="str">
        <f>IF($C74='4. Board Level Worksheet'!$C$5,'4. Board Level Worksheet'!#REF!,"")</f>
        <v/>
      </c>
      <c r="P74" t="s">
        <v>273</v>
      </c>
      <c r="Q74" s="78">
        <v>0.56269999999999998</v>
      </c>
      <c r="R74" s="78">
        <v>0.56269999999999998</v>
      </c>
      <c r="S74" s="78">
        <v>0.36524000000000001</v>
      </c>
      <c r="T74" s="78">
        <v>7.0999999999999994E-2</v>
      </c>
      <c r="U74" s="79">
        <v>203</v>
      </c>
      <c r="V74" s="79">
        <f t="shared" si="1"/>
        <v>0.20300000000000001</v>
      </c>
    </row>
    <row r="75" spans="1:22" x14ac:dyDescent="0.45">
      <c r="A75">
        <v>73</v>
      </c>
      <c r="B75" s="103">
        <v>100</v>
      </c>
      <c r="C75" t="s">
        <v>274</v>
      </c>
      <c r="D75" s="16"/>
      <c r="E75" s="16"/>
      <c r="F75" s="16"/>
      <c r="G75" s="16"/>
      <c r="H75" s="16"/>
      <c r="I75" s="16"/>
      <c r="J75" s="16"/>
      <c r="K75" s="78" t="str">
        <f>IF($C75='4. Board Level Worksheet'!$C$5,'4. Board Level Worksheet'!$C$18,"")</f>
        <v/>
      </c>
      <c r="L75" s="78" t="str">
        <f>IF($C75='4. Board Level Worksheet'!$C$5,'4. Board Level Worksheet'!$C$19,"")</f>
        <v/>
      </c>
      <c r="M75" s="80" t="str">
        <f>IF($C75='4. Board Level Worksheet'!$C$5,'4. Board Level Worksheet'!$C$21,"")</f>
        <v/>
      </c>
      <c r="N75" s="80" t="str">
        <f>IF($C75='4. Board Level Worksheet'!$C$5,'4. Board Level Worksheet'!$C$28,"")</f>
        <v/>
      </c>
      <c r="O75" s="80" t="str">
        <f>IF($C75='4. Board Level Worksheet'!$C$5,'4. Board Level Worksheet'!#REF!,"")</f>
        <v/>
      </c>
      <c r="P75" t="s">
        <v>274</v>
      </c>
      <c r="Q75" s="78">
        <v>5.0000000000000001E-3</v>
      </c>
      <c r="R75" s="78">
        <v>5.0000000000000001E-3</v>
      </c>
      <c r="S75" s="78">
        <v>1.3566999999999999E-2</v>
      </c>
      <c r="T75" s="78">
        <v>0</v>
      </c>
      <c r="U75" s="79">
        <v>0</v>
      </c>
      <c r="V75" s="79">
        <f t="shared" si="1"/>
        <v>0</v>
      </c>
    </row>
    <row r="76" spans="1:22" x14ac:dyDescent="0.45">
      <c r="A76">
        <v>74</v>
      </c>
      <c r="B76" s="103">
        <v>101</v>
      </c>
      <c r="C76" t="s">
        <v>275</v>
      </c>
      <c r="D76" s="16"/>
      <c r="E76" s="16"/>
      <c r="F76" s="16"/>
      <c r="G76" s="16"/>
      <c r="H76" s="16"/>
      <c r="I76" s="16"/>
      <c r="J76" s="16"/>
      <c r="K76" s="78" t="str">
        <f>IF($C76='4. Board Level Worksheet'!$C$5,'4. Board Level Worksheet'!$C$18,"")</f>
        <v/>
      </c>
      <c r="L76" s="78" t="str">
        <f>IF($C76='4. Board Level Worksheet'!$C$5,'4. Board Level Worksheet'!$C$19,"")</f>
        <v/>
      </c>
      <c r="M76" s="80" t="str">
        <f>IF($C76='4. Board Level Worksheet'!$C$5,'4. Board Level Worksheet'!$C$21,"")</f>
        <v/>
      </c>
      <c r="N76" s="80" t="str">
        <f>IF($C76='4. Board Level Worksheet'!$C$5,'4. Board Level Worksheet'!$C$28,"")</f>
        <v/>
      </c>
      <c r="O76" s="80" t="str">
        <f>IF($C76='4. Board Level Worksheet'!$C$5,'4. Board Level Worksheet'!#REF!,"")</f>
        <v/>
      </c>
      <c r="P76" t="s">
        <v>275</v>
      </c>
      <c r="Q76" s="78">
        <v>5.0000000000000001E-3</v>
      </c>
      <c r="R76" s="78">
        <v>5.0000000000000001E-3</v>
      </c>
      <c r="S76" s="78">
        <v>9.2420000000000002E-3</v>
      </c>
      <c r="T76" s="78">
        <v>0</v>
      </c>
      <c r="U76" s="79">
        <v>20</v>
      </c>
      <c r="V76" s="79">
        <f t="shared" si="1"/>
        <v>0.02</v>
      </c>
    </row>
    <row r="77" spans="1:22" x14ac:dyDescent="0.45">
      <c r="A77">
        <v>75</v>
      </c>
      <c r="B77" s="103">
        <v>102</v>
      </c>
      <c r="C77" t="s">
        <v>276</v>
      </c>
      <c r="D77" s="16"/>
      <c r="E77" s="16"/>
      <c r="F77" s="16"/>
      <c r="G77" s="16"/>
      <c r="H77" s="16"/>
      <c r="I77" s="16"/>
      <c r="J77" s="16"/>
      <c r="K77" s="78" t="str">
        <f>IF($C77='4. Board Level Worksheet'!$C$5,'4. Board Level Worksheet'!$C$18,"")</f>
        <v/>
      </c>
      <c r="L77" s="78" t="str">
        <f>IF($C77='4. Board Level Worksheet'!$C$5,'4. Board Level Worksheet'!$C$19,"")</f>
        <v/>
      </c>
      <c r="M77" s="80" t="str">
        <f>IF($C77='4. Board Level Worksheet'!$C$5,'4. Board Level Worksheet'!$C$21,"")</f>
        <v/>
      </c>
      <c r="N77" s="80" t="str">
        <f>IF($C77='4. Board Level Worksheet'!$C$5,'4. Board Level Worksheet'!$C$28,"")</f>
        <v/>
      </c>
      <c r="O77" s="80" t="str">
        <f>IF($C77='4. Board Level Worksheet'!$C$5,'4. Board Level Worksheet'!#REF!,"")</f>
        <v/>
      </c>
      <c r="P77" t="s">
        <v>276</v>
      </c>
      <c r="Q77" s="78">
        <v>5.0000000000000001E-3</v>
      </c>
      <c r="R77" s="78">
        <v>5.0000000000000001E-3</v>
      </c>
      <c r="S77" s="78">
        <v>4.5110000000000003E-3</v>
      </c>
      <c r="T77" s="78">
        <v>0</v>
      </c>
      <c r="U77" s="79">
        <v>21</v>
      </c>
      <c r="V77" s="79">
        <f t="shared" si="1"/>
        <v>2.1000000000000001E-2</v>
      </c>
    </row>
    <row r="78" spans="1:22" x14ac:dyDescent="0.45">
      <c r="A78">
        <v>76</v>
      </c>
      <c r="B78" s="103">
        <v>103</v>
      </c>
      <c r="C78" t="s">
        <v>277</v>
      </c>
      <c r="D78" s="16"/>
      <c r="E78" s="16"/>
      <c r="F78" s="16"/>
      <c r="G78" s="16"/>
      <c r="H78" s="16"/>
      <c r="I78" s="16"/>
      <c r="J78" s="16"/>
      <c r="K78" s="78" t="str">
        <f>IF($C78='4. Board Level Worksheet'!$C$5,'4. Board Level Worksheet'!$C$18,"")</f>
        <v/>
      </c>
      <c r="L78" s="78" t="str">
        <f>IF($C78='4. Board Level Worksheet'!$C$5,'4. Board Level Worksheet'!$C$19,"")</f>
        <v/>
      </c>
      <c r="M78" s="80" t="str">
        <f>IF($C78='4. Board Level Worksheet'!$C$5,'4. Board Level Worksheet'!$C$21,"")</f>
        <v/>
      </c>
      <c r="N78" s="80" t="str">
        <f>IF($C78='4. Board Level Worksheet'!$C$5,'4. Board Level Worksheet'!$C$28,"")</f>
        <v/>
      </c>
      <c r="O78" s="80" t="str">
        <f>IF($C78='4. Board Level Worksheet'!$C$5,'4. Board Level Worksheet'!#REF!,"")</f>
        <v/>
      </c>
      <c r="P78" t="s">
        <v>277</v>
      </c>
      <c r="Q78" s="78">
        <v>5.0000000000000001E-3</v>
      </c>
      <c r="R78" s="78">
        <v>5.0000000000000001E-3</v>
      </c>
      <c r="S78" s="78">
        <v>3.8440000000000002E-3</v>
      </c>
      <c r="T78" s="78">
        <v>1E-3</v>
      </c>
      <c r="U78" s="79">
        <v>8</v>
      </c>
      <c r="V78" s="79">
        <f t="shared" si="1"/>
        <v>8.0000000000000002E-3</v>
      </c>
    </row>
  </sheetData>
  <sheetProtection algorithmName="SHA-512" hashValue="/a4IGtm8d54nqUpt+JZnNIksd19YxwlQIacebKNhAQ0hNDTZ/G1FjnRJ/0j9mStsqDHjEZL5DgyKnj0Qag+nvQ==" saltValue="ofKUxZye2XT9KaEbtNKcqw==" spinCount="100000" sheet="1" objects="1" scenarios="1" selectLockedCells="1" selectUnlockedCells="1"/>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A9E26808E80748BACD1DF9CB1724C8" ma:contentTypeVersion="2" ma:contentTypeDescription="Create a new document." ma:contentTypeScope="" ma:versionID="abad0aa4561c46eea264198d13960479">
  <xsd:schema xmlns:xsd="http://www.w3.org/2001/XMLSchema" xmlns:xs="http://www.w3.org/2001/XMLSchema" xmlns:p="http://schemas.microsoft.com/office/2006/metadata/properties" xmlns:ns2="f72a5070-dd99-496a-b297-33e33a16946b" targetNamespace="http://schemas.microsoft.com/office/2006/metadata/properties" ma:root="true" ma:fieldsID="e2c58218df292ff81ffefc9b12069e0f" ns2:_="">
    <xsd:import namespace="f72a5070-dd99-496a-b297-33e33a16946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2a5070-dd99-496a-b297-33e33a1694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E3BFB6-99B9-41E0-8906-2998451C0E16}">
  <ds:schemaRefs>
    <ds:schemaRef ds:uri="http://schemas.microsoft.com/sharepoint/v3/contenttype/forms"/>
  </ds:schemaRefs>
</ds:datastoreItem>
</file>

<file path=customXml/itemProps2.xml><?xml version="1.0" encoding="utf-8"?>
<ds:datastoreItem xmlns:ds="http://schemas.openxmlformats.org/officeDocument/2006/customXml" ds:itemID="{38FF1FFD-10CB-4667-95DB-A136FF394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2a5070-dd99-496a-b297-33e33a169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5A2792-4BEF-4CEB-B44E-8083C71E7605}">
  <ds:schemaRefs>
    <ds:schemaRef ds:uri="http://schemas.openxmlformats.org/package/2006/metadata/core-properties"/>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f72a5070-dd99-496a-b297-33e33a16946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Board Ventilation Strategy</vt:lpstr>
      <vt:lpstr>2. Board Level Investments</vt:lpstr>
      <vt:lpstr>3. School Dashboard</vt:lpstr>
      <vt:lpstr>4. Board Level Worksheet</vt:lpstr>
      <vt:lpstr>5. School Level Worksheet</vt:lpstr>
      <vt:lpstr>Funding Tables</vt:lpstr>
      <vt:lpstr>School_Name</vt:lpstr>
      <vt:lpstr>Ventilation</vt:lpstr>
    </vt:vector>
  </TitlesOfParts>
  <Manager/>
  <Company>Ontario Ministry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subject/>
  <dc:creator>Okwelum, Edson (EDU)</dc:creator>
  <cp:keywords/>
  <dc:description/>
  <cp:lastModifiedBy>Amanda Roffey</cp:lastModifiedBy>
  <cp:revision/>
  <dcterms:created xsi:type="dcterms:W3CDTF">2021-08-03T14:52:18Z</dcterms:created>
  <dcterms:modified xsi:type="dcterms:W3CDTF">2021-09-03T03:15:35Z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0x01010099A9E26808E80748BACD1DF9CB1724C8</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